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\จดหมายตลาดหลักทรัพย์\จดหมายตลาดหลักทรัพย์-2022\Q2-2022\งบการเงิน\"/>
    </mc:Choice>
  </mc:AlternateContent>
  <bookViews>
    <workbookView xWindow="-120" yWindow="-120" windowWidth="20730" windowHeight="11160"/>
  </bookViews>
  <sheets>
    <sheet name="BS" sheetId="6" r:id="rId1"/>
    <sheet name="PL" sheetId="2" r:id="rId2"/>
    <sheet name="CE1" sheetId="3" r:id="rId3"/>
    <sheet name="CE2" sheetId="4" r:id="rId4"/>
    <sheet name="CF" sheetId="5" r:id="rId5"/>
  </sheets>
  <definedNames>
    <definedName name="_xlnm.Print_Area" localSheetId="0">BS!$A$1:$J$95</definedName>
    <definedName name="_xlnm.Print_Area" localSheetId="2">'CE1'!$A$1:$T$28</definedName>
    <definedName name="_xlnm.Print_Area" localSheetId="3">'CE2'!$A$1:$I$30</definedName>
    <definedName name="_xlnm.Print_Area" localSheetId="4">CF!$A$1:$J$75</definedName>
    <definedName name="_xlnm.Print_Area" localSheetId="1">PL!$A$1:$K$67</definedName>
    <definedName name="Z_6B173BD9_73EB_4A05_80C7_E17E753E42F2_.wvu.PrintArea" localSheetId="0" hidden="1">BS!#REF!</definedName>
    <definedName name="Z_6B173BD9_73EB_4A05_80C7_E17E753E42F2_.wvu.PrintArea" localSheetId="4" hidden="1">CF!#REF!</definedName>
    <definedName name="Z_6B173BD9_73EB_4A05_80C7_E17E753E42F2_.wvu.PrintArea" localSheetId="1" hidden="1">PL!#REF!</definedName>
    <definedName name="Z_E8EB09DC_331B_455E_B96E_C83E5DBF8B12_.wvu.PrintArea" localSheetId="0" hidden="1">BS!#REF!</definedName>
    <definedName name="Z_E8EB09DC_331B_455E_B96E_C83E5DBF8B12_.wvu.PrintArea" localSheetId="4" hidden="1">CF!#REF!</definedName>
    <definedName name="Z_E8EB09DC_331B_455E_B96E_C83E5DBF8B12_.wvu.PrintArea" localSheetId="1" hidden="1">PL!#REF!</definedName>
  </definedNames>
  <calcPr calcId="191029"/>
  <customWorkbookViews>
    <customWorkbookView name="Suwannee.Wongake - Personal View" guid="{E8EB09DC-331B-455E-B96E-C83E5DBF8B12}" mergeInterval="0" personalView="1" maximized="1" xWindow="1" yWindow="1" windowWidth="1436" windowHeight="610" activeSheetId="1" showComments="commIndAndComment"/>
    <customWorkbookView name="Ernst &amp; Young - Personal View" guid="{6B173BD9-73EB-4A05-80C7-E17E753E42F2}" mergeInterval="0" personalView="1" maximized="1" xWindow="1" yWindow="1" windowWidth="1276" windowHeight="55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6" l="1"/>
  <c r="I21" i="4" l="1"/>
  <c r="I20" i="4"/>
  <c r="G20" i="4"/>
  <c r="G21" i="4"/>
  <c r="E20" i="4"/>
  <c r="C20" i="4"/>
  <c r="E21" i="2" l="1"/>
  <c r="G21" i="2"/>
  <c r="K21" i="2"/>
  <c r="I21" i="2"/>
  <c r="G12" i="4" l="1"/>
  <c r="G19" i="4"/>
  <c r="I19" i="4" s="1"/>
  <c r="N21" i="3"/>
  <c r="N14" i="3"/>
  <c r="K36" i="2" l="1"/>
  <c r="I36" i="2"/>
  <c r="E36" i="2"/>
  <c r="G36" i="2"/>
  <c r="E21" i="4" l="1"/>
  <c r="C21" i="4"/>
  <c r="E15" i="4"/>
  <c r="C15" i="4"/>
  <c r="I14" i="4"/>
  <c r="I12" i="4"/>
  <c r="E13" i="4"/>
  <c r="C13" i="4"/>
  <c r="J64" i="5" l="1"/>
  <c r="J58" i="5"/>
  <c r="F64" i="5"/>
  <c r="F58" i="5"/>
  <c r="K14" i="2"/>
  <c r="G14" i="2"/>
  <c r="G22" i="2" s="1"/>
  <c r="G26" i="2" s="1"/>
  <c r="G28" i="2" s="1"/>
  <c r="G38" i="2" s="1"/>
  <c r="J67" i="6"/>
  <c r="F67" i="6"/>
  <c r="J36" i="6"/>
  <c r="F36" i="6"/>
  <c r="J6" i="6"/>
  <c r="F6" i="6"/>
  <c r="D64" i="5"/>
  <c r="H64" i="5"/>
  <c r="K22" i="2" l="1"/>
  <c r="K26" i="2" s="1"/>
  <c r="K28" i="2" s="1"/>
  <c r="H18" i="6"/>
  <c r="D18" i="6"/>
  <c r="K38" i="2" l="1"/>
  <c r="G11" i="4"/>
  <c r="I17" i="4"/>
  <c r="G13" i="4" l="1"/>
  <c r="I11" i="4"/>
  <c r="R12" i="3"/>
  <c r="G15" i="4" l="1"/>
  <c r="I13" i="4"/>
  <c r="I15" i="4" s="1"/>
  <c r="J58" i="6"/>
  <c r="H58" i="6"/>
  <c r="F58" i="6"/>
  <c r="D58" i="6"/>
  <c r="F27" i="6" l="1"/>
  <c r="P14" i="3" l="1"/>
  <c r="K52" i="2" l="1"/>
  <c r="G49" i="2"/>
  <c r="G56" i="2" s="1"/>
  <c r="G52" i="2"/>
  <c r="N13" i="3"/>
  <c r="F87" i="6" l="1"/>
  <c r="J87" i="6"/>
  <c r="H66" i="5"/>
  <c r="D66" i="5"/>
  <c r="R14" i="3"/>
  <c r="R15" i="3" s="1"/>
  <c r="J50" i="6"/>
  <c r="H50" i="6"/>
  <c r="F50" i="6"/>
  <c r="D50" i="6"/>
  <c r="J27" i="6"/>
  <c r="H27" i="6"/>
  <c r="D27" i="6"/>
  <c r="J18" i="6"/>
  <c r="F18" i="6"/>
  <c r="D28" i="6" l="1"/>
  <c r="H28" i="6"/>
  <c r="J28" i="6"/>
  <c r="F59" i="6"/>
  <c r="D59" i="6"/>
  <c r="H59" i="6"/>
  <c r="J59" i="6"/>
  <c r="F28" i="6"/>
  <c r="J88" i="6" l="1"/>
  <c r="J89" i="6" s="1"/>
  <c r="F88" i="6"/>
  <c r="F89" i="6" s="1"/>
  <c r="H58" i="5"/>
  <c r="D58" i="5"/>
  <c r="I14" i="2" l="1"/>
  <c r="R20" i="3" l="1"/>
  <c r="R19" i="3"/>
  <c r="T19" i="3" s="1"/>
  <c r="P21" i="3"/>
  <c r="R21" i="3" s="1"/>
  <c r="T21" i="3" s="1"/>
  <c r="L22" i="3"/>
  <c r="L23" i="3" s="1"/>
  <c r="J22" i="3"/>
  <c r="J23" i="3" s="1"/>
  <c r="H22" i="3"/>
  <c r="H23" i="3" s="1"/>
  <c r="D22" i="3"/>
  <c r="D23" i="3" s="1"/>
  <c r="B22" i="3"/>
  <c r="B23" i="3" s="1"/>
  <c r="E14" i="2"/>
  <c r="E22" i="2" s="1"/>
  <c r="E26" i="2" s="1"/>
  <c r="T16" i="3" l="1"/>
  <c r="P22" i="3"/>
  <c r="F22" i="3"/>
  <c r="F23" i="3" s="1"/>
  <c r="P15" i="3"/>
  <c r="P17" i="3" s="1"/>
  <c r="N15" i="3"/>
  <c r="N17" i="3" s="1"/>
  <c r="L15" i="3"/>
  <c r="L17" i="3" s="1"/>
  <c r="J15" i="3"/>
  <c r="J17" i="3" s="1"/>
  <c r="H15" i="3"/>
  <c r="H17" i="3" s="1"/>
  <c r="F15" i="3"/>
  <c r="F17" i="3" s="1"/>
  <c r="D15" i="3"/>
  <c r="D17" i="3" s="1"/>
  <c r="B15" i="3"/>
  <c r="B17" i="3" s="1"/>
  <c r="T14" i="3"/>
  <c r="T13" i="3"/>
  <c r="P23" i="3" l="1"/>
  <c r="D86" i="6" s="1"/>
  <c r="T12" i="3"/>
  <c r="R17" i="3"/>
  <c r="T15" i="3"/>
  <c r="R22" i="3"/>
  <c r="R23" i="3" s="1"/>
  <c r="T17" i="3" l="1"/>
  <c r="I10" i="4"/>
  <c r="J9" i="5" l="1"/>
  <c r="J28" i="5" s="1"/>
  <c r="J38" i="5" s="1"/>
  <c r="J42" i="5" s="1"/>
  <c r="J65" i="5" s="1"/>
  <c r="F9" i="5" l="1"/>
  <c r="F28" i="5" s="1"/>
  <c r="F38" i="5" s="1"/>
  <c r="F42" i="5" s="1"/>
  <c r="F65" i="5" s="1"/>
  <c r="J67" i="5" l="1"/>
  <c r="J68" i="5" s="1"/>
  <c r="K49" i="2"/>
  <c r="K56" i="2" s="1"/>
  <c r="F67" i="5" l="1"/>
  <c r="F68" i="5" s="1"/>
  <c r="I22" i="2" l="1"/>
  <c r="I26" i="2" s="1"/>
  <c r="D9" i="5" l="1"/>
  <c r="H9" i="5"/>
  <c r="H28" i="5" l="1"/>
  <c r="D28" i="5"/>
  <c r="E28" i="2"/>
  <c r="E49" i="2" s="1"/>
  <c r="E56" i="2" s="1"/>
  <c r="I28" i="2"/>
  <c r="G18" i="4" s="1"/>
  <c r="I18" i="4" s="1"/>
  <c r="H38" i="5" l="1"/>
  <c r="D38" i="5"/>
  <c r="E38" i="2"/>
  <c r="E52" i="2" s="1"/>
  <c r="N20" i="3"/>
  <c r="I38" i="2"/>
  <c r="I52" i="2" s="1"/>
  <c r="I49" i="2"/>
  <c r="I56" i="2" s="1"/>
  <c r="D42" i="5" l="1"/>
  <c r="D65" i="5" s="1"/>
  <c r="D67" i="5" s="1"/>
  <c r="D68" i="5" s="1"/>
  <c r="H42" i="5"/>
  <c r="H65" i="5" s="1"/>
  <c r="H67" i="5" s="1"/>
  <c r="H68" i="5" s="1"/>
  <c r="T20" i="3"/>
  <c r="N22" i="3"/>
  <c r="N23" i="3" s="1"/>
  <c r="D85" i="6" l="1"/>
  <c r="D87" i="6" s="1"/>
  <c r="T22" i="3"/>
  <c r="T23" i="3" s="1"/>
  <c r="H85" i="6" l="1"/>
  <c r="H87" i="6" s="1"/>
  <c r="H88" i="6" s="1"/>
  <c r="H89" i="6" s="1"/>
  <c r="D88" i="6" l="1"/>
  <c r="D89" i="6" s="1"/>
  <c r="T24" i="3"/>
  <c r="I22" i="4"/>
</calcChain>
</file>

<file path=xl/sharedStrings.xml><?xml version="1.0" encoding="utf-8"?>
<sst xmlns="http://schemas.openxmlformats.org/spreadsheetml/2006/main" count="314" uniqueCount="211">
  <si>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</si>
  <si>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</si>
  <si>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</si>
  <si>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</si>
  <si>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</si>
  <si>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</si>
  <si>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</si>
  <si>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</si>
  <si>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</si>
  <si>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</si>
  <si>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</si>
  <si>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</si>
  <si>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</si>
  <si>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</si>
  <si>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</si>
  <si>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</si>
  <si>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</si>
  <si>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</si>
  <si>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</si>
  <si>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</si>
  <si>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</si>
  <si>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</si>
  <si>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</si>
  <si>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</si>
  <si>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กำไรสะสม</t>
  </si>
  <si>
    <t xml:space="preserve">   จัดสรรแล้ว - สำรองตามกฎหมาย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</si>
  <si>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</si>
  <si>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</si>
  <si>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</si>
  <si>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</si>
  <si>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</si>
  <si>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</si>
  <si>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</si>
  <si>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</si>
  <si>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</si>
  <si>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</si>
  <si>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</si>
  <si>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</si>
  <si>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และหนี้สินดำเนินงาน</t>
  </si>
  <si>
    <t xml:space="preserve">สินทรัพย์จากการดำเนินงาน (เพิ่มขึ้น) ลดลง 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</si>
  <si>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</si>
  <si>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</si>
  <si>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</si>
  <si>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หนี้สินจากการดำเนินงานเพิ่มขึ้น (ลดลง)</t>
  </si>
  <si>
    <t xml:space="preserve">   หนี้สินหมุนเวียนอื่น</t>
  </si>
  <si>
    <t xml:space="preserve">   จ่ายดอกเบี้ย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</si>
  <si>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</si>
  <si>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</si>
  <si>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</si>
  <si>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</si>
  <si>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ยังไม่ได้จัดสรร</t>
  </si>
  <si>
    <t>งบแสดงการเปลี่ยนแปลงส่วนของผู้ถือหุ้น (ต่อ)</t>
  </si>
  <si>
    <t>งบแสดงฐานะการเงิน</t>
  </si>
  <si>
    <t>งบแสดงฐานะการเงิน (ต่อ)</t>
  </si>
  <si>
    <t>ลูกหนี้การค้าและลูกหนี้อื่น</t>
  </si>
  <si>
    <t>สินค้าคงเหลือ</t>
  </si>
  <si>
    <t>เจ้าหนี้การค้าและเจ้าหนี้อื่น</t>
  </si>
  <si>
    <t>สำรองผลประโยชน์ระยะยาวของพนักงาน</t>
  </si>
  <si>
    <t xml:space="preserve">   ทุนจดทะเบียน </t>
  </si>
  <si>
    <t>ส่วนของผู้มีส่วนได้เสียที่ไม่มีอำนาจควบคุมของบริษัทย่อย</t>
  </si>
  <si>
    <t xml:space="preserve">   ยังไม่ได้จัดสรร</t>
  </si>
  <si>
    <t>องค์ประกอบอื่นของส่วนของผู้ถือหุ้น</t>
  </si>
  <si>
    <t>งบกำไรขาดทุนเบ็ดเสร็จ</t>
  </si>
  <si>
    <t>ส่วนที่เป็นของผู้ถือหุ้นของบริษัทฯ</t>
  </si>
  <si>
    <t>การแบ่งปันกำไรขาดทุนเบ็ดเสร็จรวม</t>
  </si>
  <si>
    <t>ส่วนของผู้มีส่วนได้เสีย</t>
  </si>
  <si>
    <t>ที่ไม่มีอำนาจควบคุม</t>
  </si>
  <si>
    <t>ทุนเรือนหุ้นที่ออก</t>
  </si>
  <si>
    <t>รวมองค์ประกอบอื่น</t>
  </si>
  <si>
    <t>และชำระแล้ว</t>
  </si>
  <si>
    <t>ของส่วนของผู้ถือหุ้น</t>
  </si>
  <si>
    <t>กำไรขาดทุนเบ็ดเสร็จอื่น:</t>
  </si>
  <si>
    <t>งบกำไรขาดทุนเบ็ดเสร็จ (ต่อ)</t>
  </si>
  <si>
    <t>(หน่วย: พันบาท)</t>
  </si>
  <si>
    <t>(ยังไม่ได้ตรวจสอบ แต่สอบทานแล้ว)</t>
  </si>
  <si>
    <t xml:space="preserve">กำไรขาดทุนเบ็ดเสร็จรวมสำหรับงวด </t>
  </si>
  <si>
    <t>เงินสดและรายการเทียบเท่าเงินสดต้นงวด</t>
  </si>
  <si>
    <t xml:space="preserve">เงินสดและรายการเทียบเท่าเงินสดปลายงวด </t>
  </si>
  <si>
    <t>กำไรขาดทุนเบ็ดเสร็จรวมสำหรับงวด</t>
  </si>
  <si>
    <t>ส่วนทุนจากการจ่าย</t>
  </si>
  <si>
    <t>โดยใช้หุ้นเป็นเกณฑ์</t>
  </si>
  <si>
    <t>การเปลี่ยนแปลง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</si>
  <si>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</si>
  <si>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</si>
  <si>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กำไรจากการดำเนินงานก่อนการเปลี่ยนแปลงในสินทรัพย์</t>
  </si>
  <si>
    <t>หมายเหตุประกอบงบการเงินเป็นส่วนหนึ่งของงบการเงินระหว่างกาลนี้</t>
  </si>
  <si>
    <t>ส่วนของเงินกู้ยืมระยะยาวจากสถาบันการเงินที่ถึงกำหนด</t>
  </si>
  <si>
    <t>(หน่วย: พันบาท ยกเว้นกำไรต่อหุ้นแสดงเป็นบาท)</t>
  </si>
  <si>
    <t xml:space="preserve">   จากกิจกรรมดำเนินงาน</t>
  </si>
  <si>
    <t>รวม</t>
  </si>
  <si>
    <t>กำไรขาดทุนเบ็ดเสร็จอื่นสำหรับงวด</t>
  </si>
  <si>
    <t>บริษัท ทิปโก้ฟูดส์ จำกัด (มหาชน) และบริษัทย่อย</t>
  </si>
  <si>
    <t>ส่วนแบ่งกำไรขาดทุน</t>
  </si>
  <si>
    <t>เบ็ดเสร็จอื่น</t>
  </si>
  <si>
    <t>ในบริษัทร่วม</t>
  </si>
  <si>
    <t>ที่ดิน อาคารและอุปกรณ์</t>
  </si>
  <si>
    <t>สินทรัพย์ไม่มีตัวตน</t>
  </si>
  <si>
    <t>ประมาณการต้นทุนการรื้อถอน</t>
  </si>
  <si>
    <t xml:space="preserve">   ค่าเสื่อมราคาและค่าตัดจำหน่าย</t>
  </si>
  <si>
    <t>ดอกเบี้ยรับ</t>
  </si>
  <si>
    <t>ส่วนของผู้มีส่วนได้เสียที่ไม่มีอำนาจควบคุมในบริษัทย่อย</t>
  </si>
  <si>
    <t xml:space="preserve">   ของบริษัทร่วมที่ซื้อในราคาต่ำกว่ามูลค่าตามบัญชี</t>
  </si>
  <si>
    <t>การเปลี่ยนแปลงส่วนได้เสียในบริษัทย่อยของบริษัทร่วม</t>
  </si>
  <si>
    <t xml:space="preserve">   โดยไม่ได้สูญเสียอำนาจควบคุมของบริษัทร่วม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</si>
  <si>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</si>
  <si>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</si>
  <si>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 xml:space="preserve">   ทุนออกจำหน่ายและชำระเต็มมูลค่าแล้ว</t>
  </si>
  <si>
    <t>ข้อมูลกระแสเงินสดเปิดเผยเพิ่มเติม</t>
  </si>
  <si>
    <t>รายการที่ไม่ใช่เงินสด</t>
  </si>
  <si>
    <t>ในบริษัทย่อยของ</t>
  </si>
  <si>
    <t>บริษัทร่วมที่ซื้อในราคา</t>
  </si>
  <si>
    <t>ต่ำกว่ามูลค่าตามบัญชี</t>
  </si>
  <si>
    <t>ส่วนได้เสียในบริษัทย่อย</t>
  </si>
  <si>
    <t>ของบริษัทร่วมโดย</t>
  </si>
  <si>
    <t>ควบคุมของบริษัทร่วม</t>
  </si>
  <si>
    <t>ของบริษัทร่วม</t>
  </si>
  <si>
    <t>ส่วนทุนจากการจ่ายโดยใช้หุ้นเป็นเกณฑ์ของบริษัทร่วม</t>
  </si>
  <si>
    <t>รายการที่จะถูกบันทึกในส่วนของกำไรหรือขาดทุนในภายหลัง</t>
  </si>
  <si>
    <t xml:space="preserve">   ขาดทุนจากการทำลายสินค้า</t>
  </si>
  <si>
    <t>สินทรัพย์ชีวภาพ</t>
  </si>
  <si>
    <t xml:space="preserve">   (กำไร) ขาดทุนจากอัตราแลกเปลี่ยนที่ยังไม่เกิดขึ้นจริง</t>
  </si>
  <si>
    <t xml:space="preserve">         หุ้นสามัญ 500,000,000 หุ้น มูลค่าหุ้นละ 1 บาท</t>
  </si>
  <si>
    <t xml:space="preserve">         หุ้นสามัญ 482,579,640 หุ้น มูลค่าหุ้นละ 1 บาท</t>
  </si>
  <si>
    <t>ของบริษัทย่อยที่บริษัทฯ</t>
  </si>
  <si>
    <t>มูลค่าตามบัญชี</t>
  </si>
  <si>
    <t>ซื้อในราคาสูงกว่า</t>
  </si>
  <si>
    <t xml:space="preserve">   ที่บริษัทฯซื้อในราคาสูงกว่ามูลค่าตามบัญชี</t>
  </si>
  <si>
    <t>กำไรขาดทุนเบ็ดเสร็จอื่น</t>
  </si>
  <si>
    <t>เงินให้กู้ยืมระยะสั้นแก่กิจการที่เกี่ยวข้องกัน</t>
  </si>
  <si>
    <t>อสังหาริมทรัพย์เพื่อการลงทุน - ที่ดินรอการขาย</t>
  </si>
  <si>
    <t>เงินเบิกเกินบัญชีและเงินกู้ยืมระยะสั้นจากสถาบันการเงิน</t>
  </si>
  <si>
    <t>(ยังไม่ได้ตรวจสอบ</t>
  </si>
  <si>
    <t>(ตรวจสอบแล้ว)</t>
  </si>
  <si>
    <t>แต่สอบทานแล้ว)</t>
  </si>
  <si>
    <t>สำรองตามกฎหมาย</t>
  </si>
  <si>
    <t>เงินสดสุทธิจาก (ใช้ไปใน) กิจกรรมดำเนินงาน</t>
  </si>
  <si>
    <t>เงินเบิกเกินบัญชีและเงินกู้ยืมระยะสั้นจากสถาบันการเงินเพิ่มขึ้น (ลดลง)</t>
  </si>
  <si>
    <t xml:space="preserve">   รายการซื้ออุปกรณ์ที่ยังไม่ได้จ่ายชำระ</t>
  </si>
  <si>
    <t xml:space="preserve">   รายการซื้อสินทรัพย์ไม่มีตัวตนที่ยังไม่ได้จ่ายชำระ</t>
  </si>
  <si>
    <t>ค่าใช้จ่ายในการขายและจัดจำหน่าย</t>
  </si>
  <si>
    <t>เงินสดสุทธิจาก (ใช้ไปใน) กิจกรรมลงทุน</t>
  </si>
  <si>
    <t>เงินสดจ่ายคืนเงินกู้ยืมระยะยาวจากสถาบันการเงิน</t>
  </si>
  <si>
    <t xml:space="preserve">   จ่ายผลประโยชน์ระยะยาวของพนักงาน</t>
  </si>
  <si>
    <t xml:space="preserve">กำไรต่อหุ้น </t>
  </si>
  <si>
    <t xml:space="preserve">สินทรัพย์ภาษีเงินได้รอการตัดบัญชี </t>
  </si>
  <si>
    <t>รายได้จากการขาย</t>
  </si>
  <si>
    <t>ต้นทุนขาย</t>
  </si>
  <si>
    <t>จัดสรรแล้ว -</t>
  </si>
  <si>
    <t>ผลประโยชน์ (ค่าใช้จ่าย) ภาษีเงินได้</t>
  </si>
  <si>
    <t>หนี้สินตราสารอนุพันธ์</t>
  </si>
  <si>
    <t>การแบ่งปันกำไร (ขาดทุน)</t>
  </si>
  <si>
    <t xml:space="preserve">   กำไร (ขาดทุน) ส่วนที่เป็นของผู้ถือหุ้นของบริษัทฯ</t>
  </si>
  <si>
    <t>กำไร (ขาดทุน) สำหรับงวด</t>
  </si>
  <si>
    <t>กำไร (ขาดทุน) ก่อนภาษีเงินได้</t>
  </si>
  <si>
    <t>กำไร (ขาดทุน) ก่อนค่าใช้จ่ายภาษีเงินได้</t>
  </si>
  <si>
    <t xml:space="preserve">   (กำไร) ขาดทุนจากการเปลี่ยนแปลงในมูลค่ายุติธรรมของสินทรัพย์ชีวภาพ</t>
  </si>
  <si>
    <t>เงินสดรับจากการจำหน่ายที่ดิน อาคารและอุปกรณ์</t>
  </si>
  <si>
    <t>เงินสดจ่ายเพื่อซื้อที่ดิน อาคารและอุปกรณ์</t>
  </si>
  <si>
    <t>เงินสดและรายการเทียบเท่าเงินสดเพิ่มขึ้น (ลดลง) สุทธิ</t>
  </si>
  <si>
    <t>ส่วนของหนี้สินตามสัญญาเช่าที่ถึงกำหนด</t>
  </si>
  <si>
    <t>ขาดทุนจากอัตราแลกเปลี่ยน</t>
  </si>
  <si>
    <t>ต้นทุนทางการเงิน</t>
  </si>
  <si>
    <t>ไม่ได้สูญเสียอำนาจ</t>
  </si>
  <si>
    <t xml:space="preserve">   สินทรัพย์สิทธิการใช้เพิ่มขึ้นจากการทำสัญญาเช่า</t>
  </si>
  <si>
    <t>ยอดคงเหลือ ณ วันที่ 1 มกราคม 2564</t>
  </si>
  <si>
    <t>ยอดคงเหลือ ณ วันที่ 31 มีนาคม 2564</t>
  </si>
  <si>
    <t>สินทรัพย์ตราสารอนุพันธ์</t>
  </si>
  <si>
    <t>หนี้สินตามสัญญาเช่า - สุทธิจากส่วนที่ถึงกำหนด</t>
  </si>
  <si>
    <t>กำไร (ขาดทุน) จากการดำเนินงาน</t>
  </si>
  <si>
    <t>รายได้ทางการเงิน</t>
  </si>
  <si>
    <t xml:space="preserve">   รายได้เงินปันผลจากบริษัทร่วม</t>
  </si>
  <si>
    <t xml:space="preserve">   รายได้ทางการเงิน</t>
  </si>
  <si>
    <t xml:space="preserve">   ต้นทุนทางการเงิน</t>
  </si>
  <si>
    <t>เงินปันผลรับจากบริษัทร่วม</t>
  </si>
  <si>
    <t>เงินปันผลจ่าย</t>
  </si>
  <si>
    <t>รายได้เงินปันผลจากบริษัทร่วม</t>
  </si>
  <si>
    <t>รายได้ค่าธรรมเนียมการจัดการ</t>
  </si>
  <si>
    <t>ส่วนแบ่งกำไรขาดทุนเบ็ดเสร็จอื่นในบริษัทร่วม - สุทธิจากภาษีเงินได้</t>
  </si>
  <si>
    <t>เงินปันผลจ่าย (หมายเหตุ 16)</t>
  </si>
  <si>
    <t>กำไรสำหรับงวด</t>
  </si>
  <si>
    <t xml:space="preserve">ปรับกระทบกำไร (ขาดทุน) ก่อนภาษีเงินได้เป็นเงินสดรับ (จ่าย) </t>
  </si>
  <si>
    <t xml:space="preserve">   รับคืนภาษีเงินได้นิติบุคคล</t>
  </si>
  <si>
    <t xml:space="preserve">   จ่ายภาษีเงินได้นิติบุคคล</t>
  </si>
  <si>
    <t>สำหรับงวดสามเดือนสิ้นสุดวันที่ 31 มีนาคม 2565</t>
  </si>
  <si>
    <t>ยอดคงเหลือ ณ วันที่ 1 มกราคม 2565</t>
  </si>
  <si>
    <t>ยอดคงเหลือ ณ วันที่ 31 มีนาคม 2565</t>
  </si>
  <si>
    <t>ณ วันที่ 31 มีนาคม 2565</t>
  </si>
  <si>
    <t>31 มีนาคม 2565</t>
  </si>
  <si>
    <t>ภาษีเงินได้ค้างจ่าย</t>
  </si>
  <si>
    <t>2, 3</t>
  </si>
  <si>
    <t>2, 8</t>
  </si>
  <si>
    <t>2, 10</t>
  </si>
  <si>
    <t>รายการที่จะไม่ถูกบันทึกในส่วนของกำไรหรือขาดทุนในภายหลัง</t>
  </si>
  <si>
    <t xml:space="preserve">   ตามหลักคณิตศาสตร์ประกันภัย - สุทธิจากภาษีเงินได้</t>
  </si>
  <si>
    <t>ผลกำไรจากการประมาณการ</t>
  </si>
  <si>
    <t>กำไรหรือขาดทุน:</t>
  </si>
  <si>
    <t>เงินสดจ่ายชำระหนี้สินตามสัญญาเช่า</t>
  </si>
  <si>
    <t>ขาดทุนจากการด้อยค่าของเงินให้กู้ยืมแก่บริษัทย่อย</t>
  </si>
  <si>
    <t>ขาดทุนสำหรับงวด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</si>
  <si>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</si>
  <si>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</si>
  <si>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 xml:space="preserve">   ขาดทุนจากการด้อยค่าของเงินให้กู้ยืมแก่บริษัทย่อย</t>
  </si>
  <si>
    <t xml:space="preserve">   ประมาณการต้นทุนการรื้อถอนเพิ่มขึ้น (ลดลง)</t>
  </si>
  <si>
    <t xml:space="preserve">   ขาดทุนจากการจำหน่ายและตัดจำหน่ายที่ดิน อาคารและอุปกรณ์</t>
  </si>
  <si>
    <t xml:space="preserve">   ค่าเผื่อผลขาดทุนด้านเครดิตที่คาดว่าจะเกิดขึ้น (โอนกลับ)</t>
  </si>
  <si>
    <t xml:space="preserve">   โอนกลับรายการปรับลดราคาทุนของสินค้าคงเหลือให้เป็นมูลค่าสุทธิที่จะได้รับ</t>
  </si>
  <si>
    <t>เงินสดจาก (ใช้ไปใน) กิจกรรมดำเนินงาน</t>
  </si>
  <si>
    <t>เงินสดสุทธิจาก (ใช้ไปใน) กิจกรรมจัดหาเงิน</t>
  </si>
  <si>
    <t>เงินให้กู้ยืมระยะสั้นแก่กิจการที่เกี่ยวข้องกันเพิ่มขึ้น</t>
  </si>
  <si>
    <t xml:space="preserve">   (กำไร) ขาดทุนจากการเปลี่ยนแปลงในมูลค่ายุติธรรมของตราสารอนุพันธ์</t>
  </si>
  <si>
    <t xml:space="preserve">   สำรองผลประโยชน์ระยะยาวของพนักงาน (โอนกลับ)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</si>
</sst>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87" formatCode="_(* #,##0_);_(* \(#,##0\);_(* &quot;-&quot;_);_(@_)"/>
    <numFmt numFmtId="188" formatCode="_(* #,##0.00_);_(* \(#,##0.00\);_(* &quot;-&quot;??_);_(@_)"/>
    <numFmt numFmtId="189" formatCode="_(* #,##0_);_(* \(#,##0\);_(* &quot;-&quot;??_);_(@_)"/>
    <numFmt numFmtId="190" formatCode="_([$€-2]\ * #,##0.00_);_([$€-2]\ * \(#,##0.00\);_([$€-2]\ * &quot;-&quot;??_);_(@_)"/>
    <numFmt numFmtId="191" formatCode="#,##0.000_);\(#,##0.000\)"/>
    <numFmt numFmtId="192" formatCode="_(* #,##0.00000_);_(* \(#,##0.00000\);_(* &quot;-&quot;_);_(@_)"/>
    <numFmt numFmtId="193" formatCode="_(* #,##0.000_);_(* \(#,##0.000\);_(* &quot;-&quot;??_);_(@_)"/>
    <numFmt numFmtId="194" formatCode="_(* #,##0.0000_);_(* \(#,##0.0000\);_(* &quot;-&quot;??_);_(@_)"/>
  </numFmts>
  <fonts count="12" x14ac:knownFonts="1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0"/>
      <color theme="1"/>
      <name val="Arial"/>
      <family val="2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sz val="14"/>
      <name val="Cordia New"/>
      <family val="2"/>
    </font>
    <font>
      <sz val="15"/>
      <name val="AngsanaUPC"/>
      <family val="1"/>
      <charset val="222"/>
    </font>
    <font>
      <sz val="10"/>
      <name val="Arial"/>
      <family val="2"/>
    </font>
    <font>
      <i/>
      <sz val="16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88" fontId="5" fillId="0" borderId="0" applyFont="0" applyFill="0" applyBorder="0" applyAlignment="0" applyProtection="0"/>
    <xf numFmtId="0" fontId="8" fillId="0" borderId="0"/>
    <xf numFmtId="0" fontId="10" fillId="0" borderId="0"/>
  </cellStyleXfs>
  <cellXfs count="145">
    <xf numFmtId="0" fontId="0" fillId="0" borderId="0" xfId="0"/>
    <xf numFmtId="187" fontId="2" fillId="0" borderId="1" xfId="1" applyNumberFormat="1" applyFont="1" applyFill="1" applyBorder="1" applyAlignment="1">
      <alignment horizontal="right" vertical="center"/>
    </xf>
    <xf numFmtId="187" fontId="2" fillId="0" borderId="0" xfId="1" applyNumberFormat="1" applyFont="1" applyFill="1" applyAlignment="1">
      <alignment horizontal="righ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top"/>
    </xf>
    <xf numFmtId="0" fontId="1" fillId="0" borderId="0" xfId="0" applyFont="1" applyFill="1" applyAlignment="1">
      <alignment vertical="top"/>
    </xf>
    <xf numFmtId="187" fontId="2" fillId="0" borderId="0" xfId="0" applyNumberFormat="1" applyFont="1" applyFill="1" applyAlignment="1">
      <alignment horizontal="center" vertical="top"/>
    </xf>
    <xf numFmtId="187" fontId="2" fillId="0" borderId="1" xfId="0" applyNumberFormat="1" applyFont="1" applyFill="1" applyBorder="1" applyAlignment="1">
      <alignment horizontal="center" vertical="top"/>
    </xf>
    <xf numFmtId="187" fontId="2" fillId="0" borderId="0" xfId="0" applyNumberFormat="1" applyFont="1" applyFill="1" applyAlignment="1">
      <alignment vertical="top"/>
    </xf>
    <xf numFmtId="187" fontId="2" fillId="0" borderId="2" xfId="0" applyNumberFormat="1" applyFont="1" applyFill="1" applyBorder="1" applyAlignment="1">
      <alignment horizontal="center" vertical="top"/>
    </xf>
    <xf numFmtId="187" fontId="1" fillId="0" borderId="0" xfId="0" applyNumberFormat="1" applyFont="1" applyFill="1" applyAlignment="1">
      <alignment horizontal="center" vertical="top"/>
    </xf>
    <xf numFmtId="187" fontId="2" fillId="0" borderId="0" xfId="0" applyNumberFormat="1" applyFont="1" applyFill="1" applyAlignment="1">
      <alignment horizontal="right" vertical="center"/>
    </xf>
    <xf numFmtId="187" fontId="3" fillId="0" borderId="0" xfId="0" applyNumberFormat="1" applyFont="1" applyFill="1" applyAlignment="1">
      <alignment horizontal="right" vertical="center"/>
    </xf>
    <xf numFmtId="37" fontId="2" fillId="0" borderId="0" xfId="0" applyNumberFormat="1" applyFont="1" applyFill="1" applyAlignment="1">
      <alignment horizontal="left" vertical="top"/>
    </xf>
    <xf numFmtId="187" fontId="7" fillId="0" borderId="4" xfId="0" applyNumberFormat="1" applyFont="1" applyFill="1" applyBorder="1" applyAlignment="1">
      <alignment horizontal="right" vertical="top"/>
    </xf>
    <xf numFmtId="190" fontId="7" fillId="0" borderId="0" xfId="0" applyNumberFormat="1" applyFont="1" applyFill="1" applyAlignment="1">
      <alignment vertical="top"/>
    </xf>
    <xf numFmtId="188" fontId="2" fillId="0" borderId="4" xfId="0" applyNumberFormat="1" applyFont="1" applyFill="1" applyBorder="1" applyAlignment="1">
      <alignment horizontal="right" vertical="top"/>
    </xf>
    <xf numFmtId="187" fontId="2" fillId="0" borderId="1" xfId="0" applyNumberFormat="1" applyFont="1" applyFill="1" applyBorder="1" applyAlignment="1">
      <alignment vertical="top"/>
    </xf>
    <xf numFmtId="187" fontId="2" fillId="0" borderId="1" xfId="0" applyNumberFormat="1" applyFont="1" applyFill="1" applyBorder="1" applyAlignment="1">
      <alignment horizontal="right" vertical="top"/>
    </xf>
    <xf numFmtId="187" fontId="2" fillId="0" borderId="3" xfId="0" applyNumberFormat="1" applyFont="1" applyFill="1" applyBorder="1" applyAlignment="1">
      <alignment vertical="top"/>
    </xf>
    <xf numFmtId="187" fontId="2" fillId="0" borderId="1" xfId="0" applyNumberFormat="1" applyFont="1" applyFill="1" applyBorder="1" applyAlignment="1">
      <alignment horizontal="right" vertical="center"/>
    </xf>
    <xf numFmtId="187" fontId="2" fillId="0" borderId="2" xfId="1" applyNumberFormat="1" applyFont="1" applyFill="1" applyBorder="1" applyAlignment="1">
      <alignment horizontal="right" vertical="center"/>
    </xf>
    <xf numFmtId="187" fontId="2" fillId="0" borderId="3" xfId="1" applyNumberFormat="1" applyFont="1" applyFill="1" applyBorder="1" applyAlignment="1">
      <alignment horizontal="right" vertical="center"/>
    </xf>
    <xf numFmtId="187" fontId="2" fillId="0" borderId="0" xfId="0" applyNumberFormat="1" applyFont="1" applyFill="1" applyAlignment="1">
      <alignment horizontal="right" vertical="top"/>
    </xf>
    <xf numFmtId="187" fontId="3" fillId="0" borderId="0" xfId="0" applyNumberFormat="1" applyFont="1" applyFill="1" applyAlignment="1">
      <alignment horizontal="right" vertical="top"/>
    </xf>
    <xf numFmtId="187" fontId="2" fillId="0" borderId="0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vertical="top"/>
    </xf>
    <xf numFmtId="41" fontId="2" fillId="0" borderId="0" xfId="0" applyNumberFormat="1" applyFont="1" applyFill="1" applyAlignment="1">
      <alignment horizontal="right" vertical="top"/>
    </xf>
    <xf numFmtId="41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horizontal="right" vertical="top"/>
    </xf>
    <xf numFmtId="41" fontId="2" fillId="0" borderId="0" xfId="0" applyNumberFormat="1" applyFont="1" applyFill="1" applyAlignment="1">
      <alignment horizontal="centerContinuous" vertical="top"/>
    </xf>
    <xf numFmtId="41" fontId="2" fillId="0" borderId="0" xfId="0" quotePrefix="1" applyNumberFormat="1" applyFont="1" applyFill="1" applyAlignment="1">
      <alignment horizontal="centerContinuous" vertical="top"/>
    </xf>
    <xf numFmtId="41" fontId="1" fillId="0" borderId="1" xfId="0" applyNumberFormat="1" applyFont="1" applyFill="1" applyBorder="1" applyAlignment="1">
      <alignment horizontal="center" vertical="top"/>
    </xf>
    <xf numFmtId="41" fontId="1" fillId="0" borderId="0" xfId="0" applyNumberFormat="1" applyFont="1" applyFill="1" applyAlignment="1">
      <alignment horizontal="center" vertical="top"/>
    </xf>
    <xf numFmtId="37" fontId="1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187" fontId="3" fillId="0" borderId="0" xfId="0" applyNumberFormat="1" applyFont="1" applyFill="1" applyAlignment="1">
      <alignment horizontal="center" vertical="top"/>
    </xf>
    <xf numFmtId="187" fontId="2" fillId="0" borderId="0" xfId="0" applyNumberFormat="1" applyFont="1" applyFill="1" applyBorder="1" applyAlignment="1">
      <alignment vertical="top"/>
    </xf>
    <xf numFmtId="187" fontId="2" fillId="0" borderId="4" xfId="0" applyNumberFormat="1" applyFont="1" applyFill="1" applyBorder="1" applyAlignment="1">
      <alignment horizontal="right" vertical="top"/>
    </xf>
    <xf numFmtId="3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37" fontId="1" fillId="0" borderId="0" xfId="0" applyNumberFormat="1" applyFont="1" applyFill="1" applyAlignment="1">
      <alignment horizontal="left" vertical="center"/>
    </xf>
    <xf numFmtId="37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centerContinuous" vertical="center"/>
    </xf>
    <xf numFmtId="37" fontId="2" fillId="0" borderId="0" xfId="0" quotePrefix="1" applyNumberFormat="1" applyFont="1" applyFill="1" applyAlignment="1">
      <alignment horizontal="centerContinuous" vertical="center"/>
    </xf>
    <xf numFmtId="37" fontId="1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37" fontId="2" fillId="0" borderId="0" xfId="0" applyNumberFormat="1" applyFont="1" applyFill="1" applyAlignment="1">
      <alignment horizontal="center" vertical="center"/>
    </xf>
    <xf numFmtId="0" fontId="2" fillId="0" borderId="0" xfId="0" quotePrefix="1" applyFont="1" applyFill="1" applyAlignment="1">
      <alignment horizontal="center" vertical="center"/>
    </xf>
    <xf numFmtId="1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89" fontId="2" fillId="0" borderId="0" xfId="0" applyNumberFormat="1" applyFont="1" applyFill="1" applyAlignment="1">
      <alignment vertical="center"/>
    </xf>
    <xf numFmtId="189" fontId="4" fillId="0" borderId="0" xfId="0" applyNumberFormat="1" applyFont="1" applyFill="1" applyAlignment="1">
      <alignment horizontal="center" vertical="center"/>
    </xf>
    <xf numFmtId="189" fontId="2" fillId="0" borderId="0" xfId="1" applyNumberFormat="1" applyFont="1" applyFill="1" applyAlignment="1">
      <alignment horizontal="right" vertical="center"/>
    </xf>
    <xf numFmtId="189" fontId="2" fillId="0" borderId="0" xfId="0" applyNumberFormat="1" applyFont="1" applyFill="1" applyAlignment="1">
      <alignment horizontal="right" vertical="center"/>
    </xf>
    <xf numFmtId="189" fontId="4" fillId="0" borderId="0" xfId="0" quotePrefix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188" fontId="2" fillId="0" borderId="0" xfId="1" applyFont="1" applyFill="1" applyAlignment="1">
      <alignment vertical="center"/>
    </xf>
    <xf numFmtId="189" fontId="2" fillId="0" borderId="0" xfId="1" applyNumberFormat="1" applyFont="1" applyFill="1" applyAlignment="1">
      <alignment horizontal="center" vertical="center"/>
    </xf>
    <xf numFmtId="39" fontId="2" fillId="0" borderId="0" xfId="0" applyNumberFormat="1" applyFont="1" applyFill="1" applyAlignment="1">
      <alignment vertical="center"/>
    </xf>
    <xf numFmtId="187" fontId="2" fillId="0" borderId="4" xfId="0" applyNumberFormat="1" applyFont="1" applyFill="1" applyBorder="1" applyAlignment="1">
      <alignment horizontal="center" vertical="center"/>
    </xf>
    <xf numFmtId="187" fontId="2" fillId="0" borderId="0" xfId="0" applyNumberFormat="1" applyFont="1" applyFill="1" applyAlignment="1">
      <alignment horizontal="center" vertical="center"/>
    </xf>
    <xf numFmtId="189" fontId="3" fillId="0" borderId="0" xfId="0" applyNumberFormat="1" applyFont="1" applyFill="1" applyAlignment="1">
      <alignment horizontal="center" vertical="center"/>
    </xf>
    <xf numFmtId="37" fontId="2" fillId="0" borderId="5" xfId="0" applyNumberFormat="1" applyFont="1" applyFill="1" applyBorder="1" applyAlignment="1">
      <alignment vertical="center"/>
    </xf>
    <xf numFmtId="191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centerContinuous" vertical="top"/>
    </xf>
    <xf numFmtId="37" fontId="1" fillId="0" borderId="0" xfId="0" applyNumberFormat="1" applyFont="1" applyFill="1" applyAlignment="1">
      <alignment horizontal="left" vertical="top"/>
    </xf>
    <xf numFmtId="37" fontId="2" fillId="0" borderId="0" xfId="0" quotePrefix="1" applyNumberFormat="1" applyFont="1" applyFill="1" applyAlignment="1">
      <alignment horizontal="centerContinuous" vertical="top"/>
    </xf>
    <xf numFmtId="37" fontId="1" fillId="0" borderId="0" xfId="0" applyNumberFormat="1" applyFont="1" applyFill="1" applyAlignment="1">
      <alignment horizontal="center" vertical="top"/>
    </xf>
    <xf numFmtId="37" fontId="2" fillId="0" borderId="0" xfId="0" applyNumberFormat="1" applyFont="1" applyFill="1" applyAlignment="1">
      <alignment horizontal="center" vertical="top"/>
    </xf>
    <xf numFmtId="37" fontId="3" fillId="0" borderId="0" xfId="0" applyNumberFormat="1" applyFont="1" applyFill="1" applyAlignment="1">
      <alignment horizontal="center" vertical="top"/>
    </xf>
    <xf numFmtId="37" fontId="1" fillId="0" borderId="0" xfId="0" applyNumberFormat="1" applyFont="1" applyFill="1" applyAlignment="1">
      <alignment vertical="top"/>
    </xf>
    <xf numFmtId="37" fontId="4" fillId="0" borderId="0" xfId="0" applyNumberFormat="1" applyFont="1" applyFill="1" applyAlignment="1">
      <alignment horizontal="center" vertical="top"/>
    </xf>
    <xf numFmtId="37" fontId="4" fillId="0" borderId="0" xfId="0" quotePrefix="1" applyNumberFormat="1" applyFont="1" applyFill="1" applyAlignment="1">
      <alignment horizontal="center" vertical="top"/>
    </xf>
    <xf numFmtId="37" fontId="2" fillId="0" borderId="0" xfId="0" quotePrefix="1" applyNumberFormat="1" applyFont="1" applyFill="1" applyAlignment="1">
      <alignment horizontal="left" vertical="top"/>
    </xf>
    <xf numFmtId="187" fontId="2" fillId="0" borderId="6" xfId="0" applyNumberFormat="1" applyFont="1" applyFill="1" applyBorder="1" applyAlignment="1">
      <alignment vertical="top"/>
    </xf>
    <xf numFmtId="193" fontId="2" fillId="0" borderId="0" xfId="1" applyNumberFormat="1" applyFont="1" applyFill="1" applyAlignment="1">
      <alignment vertical="top"/>
    </xf>
    <xf numFmtId="49" fontId="6" fillId="0" borderId="0" xfId="0" applyNumberFormat="1" applyFont="1" applyFill="1" applyAlignment="1">
      <alignment vertical="top"/>
    </xf>
    <xf numFmtId="49" fontId="11" fillId="0" borderId="0" xfId="3" applyNumberFormat="1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38" fontId="9" fillId="0" borderId="0" xfId="0" applyNumberFormat="1" applyFont="1" applyFill="1"/>
    <xf numFmtId="187" fontId="2" fillId="0" borderId="0" xfId="1" applyNumberFormat="1" applyFont="1" applyFill="1" applyAlignment="1">
      <alignment horizontal="right" vertical="top"/>
    </xf>
    <xf numFmtId="187" fontId="2" fillId="0" borderId="3" xfId="0" applyNumberFormat="1" applyFont="1" applyFill="1" applyBorder="1" applyAlignment="1">
      <alignment horizontal="right" vertical="top"/>
    </xf>
    <xf numFmtId="187" fontId="6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187" fontId="6" fillId="0" borderId="0" xfId="0" applyNumberFormat="1" applyFont="1" applyFill="1" applyAlignment="1">
      <alignment vertical="top"/>
    </xf>
    <xf numFmtId="190" fontId="6" fillId="0" borderId="0" xfId="0" applyNumberFormat="1" applyFont="1" applyFill="1" applyAlignment="1">
      <alignment vertical="top"/>
    </xf>
    <xf numFmtId="187" fontId="7" fillId="0" borderId="0" xfId="0" applyNumberFormat="1" applyFont="1" applyFill="1" applyAlignment="1">
      <alignment vertical="top"/>
    </xf>
    <xf numFmtId="187" fontId="7" fillId="0" borderId="0" xfId="0" applyNumberFormat="1" applyFont="1" applyFill="1" applyAlignment="1">
      <alignment horizontal="right" vertical="top"/>
    </xf>
    <xf numFmtId="189" fontId="2" fillId="0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191" fontId="2" fillId="0" borderId="0" xfId="0" applyNumberFormat="1" applyFont="1" applyFill="1" applyAlignment="1">
      <alignment vertical="top"/>
    </xf>
    <xf numFmtId="189" fontId="2" fillId="0" borderId="0" xfId="0" applyNumberFormat="1" applyFont="1" applyFill="1" applyAlignment="1">
      <alignment horizontal="center" vertical="top"/>
    </xf>
    <xf numFmtId="189" fontId="2" fillId="0" borderId="0" xfId="0" applyNumberFormat="1" applyFont="1" applyFill="1" applyAlignment="1">
      <alignment horizontal="right" vertical="top"/>
    </xf>
    <xf numFmtId="188" fontId="2" fillId="0" borderId="0" xfId="0" applyNumberFormat="1" applyFont="1" applyFill="1" applyAlignment="1">
      <alignment horizontal="right" vertical="top"/>
    </xf>
    <xf numFmtId="188" fontId="2" fillId="0" borderId="0" xfId="0" applyNumberFormat="1" applyFont="1" applyFill="1" applyAlignment="1">
      <alignment vertical="top"/>
    </xf>
    <xf numFmtId="194" fontId="2" fillId="0" borderId="0" xfId="1" applyNumberFormat="1" applyFont="1" applyFill="1" applyAlignment="1">
      <alignment vertical="top"/>
    </xf>
    <xf numFmtId="192" fontId="2" fillId="0" borderId="0" xfId="0" applyNumberFormat="1" applyFont="1" applyFill="1" applyAlignment="1">
      <alignment vertical="top"/>
    </xf>
    <xf numFmtId="41" fontId="1" fillId="0" borderId="1" xfId="0" applyNumberFormat="1" applyFont="1" applyFill="1" applyBorder="1" applyAlignment="1">
      <alignment horizontal="centerContinuous" vertical="top"/>
    </xf>
    <xf numFmtId="41" fontId="3" fillId="0" borderId="0" xfId="0" applyNumberFormat="1" applyFont="1" applyFill="1" applyAlignment="1">
      <alignment horizontal="right" vertical="top"/>
    </xf>
    <xf numFmtId="41" fontId="3" fillId="0" borderId="0" xfId="0" applyNumberFormat="1" applyFont="1" applyFill="1" applyAlignment="1">
      <alignment horizontal="center" vertical="top"/>
    </xf>
    <xf numFmtId="39" fontId="7" fillId="0" borderId="0" xfId="0" applyNumberFormat="1" applyFont="1" applyFill="1" applyAlignment="1">
      <alignment vertical="top"/>
    </xf>
    <xf numFmtId="37" fontId="1" fillId="0" borderId="0" xfId="0" quotePrefix="1" applyNumberFormat="1" applyFont="1" applyFill="1" applyAlignment="1">
      <alignment horizontal="left" vertical="top"/>
    </xf>
    <xf numFmtId="37" fontId="6" fillId="0" borderId="0" xfId="0" applyNumberFormat="1" applyFont="1" applyFill="1" applyAlignment="1">
      <alignment horizontal="left" vertical="top"/>
    </xf>
    <xf numFmtId="37" fontId="7" fillId="0" borderId="0" xfId="0" applyNumberFormat="1" applyFont="1" applyFill="1" applyAlignment="1">
      <alignment horizontal="left" vertical="top"/>
    </xf>
    <xf numFmtId="37" fontId="7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87" fontId="2" fillId="2" borderId="0" xfId="1" applyNumberFormat="1" applyFont="1" applyFill="1" applyAlignment="1">
      <alignment horizontal="right" vertical="center"/>
    </xf>
    <xf numFmtId="187" fontId="2" fillId="2" borderId="0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187" fontId="3" fillId="0" borderId="0" xfId="0" applyNumberFormat="1" applyFont="1" applyFill="1" applyAlignment="1">
      <alignment horizontal="justify" vertical="center"/>
    </xf>
    <xf numFmtId="187" fontId="2" fillId="0" borderId="2" xfId="0" applyNumberFormat="1" applyFont="1" applyFill="1" applyBorder="1" applyAlignment="1">
      <alignment horizontal="center" vertical="center"/>
    </xf>
    <xf numFmtId="49" fontId="11" fillId="0" borderId="0" xfId="3" applyNumberFormat="1" applyFont="1" applyAlignment="1">
      <alignment vertical="top"/>
    </xf>
    <xf numFmtId="49" fontId="7" fillId="0" borderId="0" xfId="3" applyNumberFormat="1" applyFont="1" applyAlignment="1">
      <alignment vertical="top"/>
    </xf>
    <xf numFmtId="187" fontId="2" fillId="0" borderId="0" xfId="1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right" vertical="center"/>
    </xf>
    <xf numFmtId="3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  <colors>
    <mruColors>
      <color rgb="FF99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showGridLines="0" tabSelected="1" view="pageBreakPreview" zoomScaleNormal="100" zoomScaleSheetLayoutView="100" workbookViewId="0"/>
  </sheetViews>
  <sheetFormatPr defaultColWidth="10.7265625" defaultRowHeight="24" customHeight="1" x14ac:dyDescent="0.25"/>
  <cols>
    <col min="1" max="1" width="46" style="46" customWidth="1"/>
    <col min="2" max="2" width="7.453125" style="46" customWidth="1"/>
    <col min="3" max="3" width="1.453125" style="46" customWidth="1"/>
    <col min="4" max="4" width="15" style="46" customWidth="1"/>
    <col min="5" max="5" width="1.54296875" style="46" customWidth="1"/>
    <col min="6" max="6" width="15" style="46" customWidth="1"/>
    <col min="7" max="7" width="1.54296875" style="46" customWidth="1"/>
    <col min="8" max="8" width="15" style="46" customWidth="1"/>
    <col min="9" max="9" width="1.54296875" style="46" customWidth="1"/>
    <col min="10" max="10" width="15" style="46" customWidth="1"/>
    <col min="11" max="11" width="8.1796875" style="46" customWidth="1"/>
    <col min="12" max="12" width="15.54296875" style="46" customWidth="1"/>
    <col min="13" max="13" width="6" style="46" customWidth="1"/>
    <col min="14" max="14" width="14.54296875" style="46" customWidth="1"/>
    <col min="15" max="16384" width="10.7265625" style="46"/>
  </cols>
  <sheetData>
    <row r="1" spans="1:15" ht="24" customHeight="1" x14ac:dyDescent="0.25">
      <c r="A1" s="45" t="s">
        <v>91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24" customHeight="1" x14ac:dyDescent="0.25">
      <c r="A2" s="45" t="s">
        <v>52</v>
      </c>
      <c r="B2" s="47"/>
      <c r="C2" s="47"/>
      <c r="D2" s="47"/>
      <c r="E2" s="47"/>
      <c r="F2" s="47"/>
      <c r="G2" s="47"/>
      <c r="H2" s="48"/>
      <c r="I2" s="47"/>
      <c r="J2" s="48"/>
    </row>
    <row r="3" spans="1:15" ht="24" customHeight="1" x14ac:dyDescent="0.25">
      <c r="A3" s="8" t="s">
        <v>186</v>
      </c>
      <c r="B3" s="47"/>
      <c r="C3" s="47"/>
      <c r="D3" s="47"/>
      <c r="E3" s="47"/>
      <c r="F3" s="47"/>
      <c r="G3" s="47"/>
      <c r="H3" s="48"/>
      <c r="I3" s="47"/>
      <c r="J3" s="48"/>
    </row>
    <row r="4" spans="1:15" ht="24" customHeight="1" x14ac:dyDescent="0.25">
      <c r="A4" s="133" t="s">
        <v>73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5" ht="24" customHeight="1" x14ac:dyDescent="0.25">
      <c r="D5" s="134" t="s">
        <v>0</v>
      </c>
      <c r="E5" s="134"/>
      <c r="F5" s="134"/>
      <c r="G5" s="49"/>
      <c r="H5" s="134" t="s">
        <v>1</v>
      </c>
      <c r="I5" s="134"/>
      <c r="J5" s="134"/>
    </row>
    <row r="6" spans="1:15" ht="24" customHeight="1" x14ac:dyDescent="0.25">
      <c r="B6" s="50" t="s">
        <v>2</v>
      </c>
      <c r="D6" s="50" t="s">
        <v>187</v>
      </c>
      <c r="E6" s="51"/>
      <c r="F6" s="50" t="str">
        <f>"31 ธันวาคม 2564"</f>
        <v>31 ธันวาคม 2564</v>
      </c>
      <c r="G6" s="51"/>
      <c r="H6" s="50" t="s">
        <v>187</v>
      </c>
      <c r="I6" s="51"/>
      <c r="J6" s="50" t="str">
        <f>"31 ธันวาคม 2564"</f>
        <v>31 ธันวาคม 2564</v>
      </c>
    </row>
    <row r="7" spans="1:15" ht="24" customHeight="1" x14ac:dyDescent="0.25">
      <c r="B7" s="50"/>
      <c r="D7" s="51" t="s">
        <v>131</v>
      </c>
      <c r="E7" s="51"/>
      <c r="F7" s="52" t="s">
        <v>132</v>
      </c>
      <c r="G7" s="53"/>
      <c r="H7" s="51" t="s">
        <v>131</v>
      </c>
      <c r="I7" s="51"/>
      <c r="J7" s="52" t="s">
        <v>132</v>
      </c>
    </row>
    <row r="8" spans="1:15" ht="24" customHeight="1" x14ac:dyDescent="0.25">
      <c r="B8" s="50"/>
      <c r="D8" s="54" t="s">
        <v>133</v>
      </c>
      <c r="E8" s="55"/>
      <c r="F8" s="52"/>
      <c r="G8" s="53"/>
      <c r="H8" s="54" t="s">
        <v>133</v>
      </c>
      <c r="I8" s="55"/>
      <c r="J8" s="52"/>
    </row>
    <row r="9" spans="1:15" ht="24" customHeight="1" x14ac:dyDescent="0.25">
      <c r="A9" s="56" t="s">
        <v>3</v>
      </c>
    </row>
    <row r="10" spans="1:15" ht="24" customHeight="1" x14ac:dyDescent="0.25">
      <c r="A10" s="56" t="s">
        <v>4</v>
      </c>
    </row>
    <row r="11" spans="1:15" ht="24" customHeight="1" x14ac:dyDescent="0.25">
      <c r="A11" s="57" t="s">
        <v>5</v>
      </c>
      <c r="B11" s="58"/>
      <c r="C11" s="59"/>
      <c r="D11" s="2">
        <v>56170</v>
      </c>
      <c r="E11" s="14"/>
      <c r="F11" s="2">
        <v>78109</v>
      </c>
      <c r="G11" s="2"/>
      <c r="H11" s="2">
        <v>16050</v>
      </c>
      <c r="I11" s="14"/>
      <c r="J11" s="2">
        <v>20294</v>
      </c>
    </row>
    <row r="12" spans="1:15" ht="24" customHeight="1" x14ac:dyDescent="0.25">
      <c r="A12" s="57" t="s">
        <v>54</v>
      </c>
      <c r="B12" s="58" t="s">
        <v>189</v>
      </c>
      <c r="C12" s="60"/>
      <c r="D12" s="2">
        <v>371605</v>
      </c>
      <c r="E12" s="14"/>
      <c r="F12" s="2">
        <v>353251</v>
      </c>
      <c r="G12" s="2"/>
      <c r="H12" s="2">
        <v>36378</v>
      </c>
      <c r="I12" s="14"/>
      <c r="J12" s="2">
        <v>22780</v>
      </c>
    </row>
    <row r="13" spans="1:15" ht="24" customHeight="1" x14ac:dyDescent="0.25">
      <c r="A13" s="57" t="s">
        <v>128</v>
      </c>
      <c r="B13" s="58">
        <v>2</v>
      </c>
      <c r="C13" s="60"/>
      <c r="D13" s="2">
        <v>0</v>
      </c>
      <c r="E13" s="14"/>
      <c r="F13" s="2">
        <v>0</v>
      </c>
      <c r="G13" s="2"/>
      <c r="H13" s="2">
        <v>557200</v>
      </c>
      <c r="I13" s="14"/>
      <c r="J13" s="2">
        <v>419800</v>
      </c>
    </row>
    <row r="14" spans="1:15" ht="24" customHeight="1" x14ac:dyDescent="0.25">
      <c r="A14" s="57" t="s">
        <v>55</v>
      </c>
      <c r="B14" s="58">
        <v>4</v>
      </c>
      <c r="C14" s="60"/>
      <c r="D14" s="2">
        <v>739141</v>
      </c>
      <c r="E14" s="14"/>
      <c r="F14" s="2">
        <v>652076</v>
      </c>
      <c r="G14" s="2"/>
      <c r="H14" s="2">
        <v>53473</v>
      </c>
      <c r="I14" s="14"/>
      <c r="J14" s="2">
        <v>55759</v>
      </c>
    </row>
    <row r="15" spans="1:15" ht="24" customHeight="1" x14ac:dyDescent="0.25">
      <c r="A15" s="57" t="s">
        <v>119</v>
      </c>
      <c r="B15" s="58"/>
      <c r="C15" s="60"/>
      <c r="D15" s="2">
        <v>0</v>
      </c>
      <c r="E15" s="14"/>
      <c r="F15" s="2">
        <v>677</v>
      </c>
      <c r="G15" s="2"/>
      <c r="H15" s="2">
        <v>0</v>
      </c>
      <c r="I15" s="14"/>
      <c r="J15" s="2">
        <v>0</v>
      </c>
    </row>
    <row r="16" spans="1:15" ht="24" customHeight="1" x14ac:dyDescent="0.25">
      <c r="A16" s="57" t="s">
        <v>166</v>
      </c>
      <c r="B16" s="58">
        <v>19</v>
      </c>
      <c r="C16" s="60"/>
      <c r="D16" s="2">
        <v>378</v>
      </c>
      <c r="E16" s="14"/>
      <c r="F16" s="2">
        <v>46</v>
      </c>
      <c r="G16" s="2"/>
      <c r="H16" s="2">
        <v>0</v>
      </c>
      <c r="I16" s="14"/>
      <c r="J16" s="2">
        <v>0</v>
      </c>
    </row>
    <row r="17" spans="1:10" ht="24" customHeight="1" x14ac:dyDescent="0.25">
      <c r="A17" s="57" t="s">
        <v>6</v>
      </c>
      <c r="B17" s="58">
        <v>2</v>
      </c>
      <c r="C17" s="60"/>
      <c r="D17" s="1">
        <f>32184</f>
        <v>32184</v>
      </c>
      <c r="E17" s="14"/>
      <c r="F17" s="1">
        <v>35441</v>
      </c>
      <c r="G17" s="2"/>
      <c r="H17" s="1">
        <v>5420</v>
      </c>
      <c r="I17" s="14"/>
      <c r="J17" s="1">
        <v>5643</v>
      </c>
    </row>
    <row r="18" spans="1:10" ht="24" customHeight="1" x14ac:dyDescent="0.25">
      <c r="A18" s="56" t="s">
        <v>7</v>
      </c>
      <c r="C18" s="60"/>
      <c r="D18" s="1">
        <f>SUM(D11:D17)</f>
        <v>1199478</v>
      </c>
      <c r="E18" s="14"/>
      <c r="F18" s="1">
        <f>SUM(F11:F17)</f>
        <v>1119600</v>
      </c>
      <c r="G18" s="2"/>
      <c r="H18" s="1">
        <f>SUM(H11:H17)</f>
        <v>668521</v>
      </c>
      <c r="I18" s="14"/>
      <c r="J18" s="1">
        <f>SUM(J11:J17)</f>
        <v>524276</v>
      </c>
    </row>
    <row r="19" spans="1:10" ht="24" customHeight="1" x14ac:dyDescent="0.25">
      <c r="A19" s="56" t="s">
        <v>8</v>
      </c>
      <c r="B19" s="58"/>
      <c r="C19" s="60"/>
      <c r="D19" s="61"/>
      <c r="E19" s="62"/>
      <c r="F19" s="61"/>
      <c r="G19" s="61"/>
      <c r="H19" s="61"/>
      <c r="I19" s="62"/>
      <c r="J19" s="61"/>
    </row>
    <row r="20" spans="1:10" ht="24" customHeight="1" x14ac:dyDescent="0.25">
      <c r="A20" s="57" t="s">
        <v>9</v>
      </c>
      <c r="B20" s="58">
        <v>5</v>
      </c>
      <c r="C20" s="63"/>
      <c r="D20" s="2">
        <v>0</v>
      </c>
      <c r="E20" s="14"/>
      <c r="F20" s="2">
        <v>0</v>
      </c>
      <c r="G20" s="2"/>
      <c r="H20" s="14">
        <v>1533837</v>
      </c>
      <c r="I20" s="14"/>
      <c r="J20" s="14">
        <v>1533837</v>
      </c>
    </row>
    <row r="21" spans="1:10" ht="24" customHeight="1" x14ac:dyDescent="0.25">
      <c r="A21" s="57" t="s">
        <v>10</v>
      </c>
      <c r="B21" s="58">
        <v>6</v>
      </c>
      <c r="C21" s="63"/>
      <c r="D21" s="120">
        <v>3576069</v>
      </c>
      <c r="E21" s="14"/>
      <c r="F21" s="2">
        <v>3601403</v>
      </c>
      <c r="G21" s="2"/>
      <c r="H21" s="14">
        <v>644930</v>
      </c>
      <c r="I21" s="14"/>
      <c r="J21" s="14">
        <v>644930</v>
      </c>
    </row>
    <row r="22" spans="1:10" ht="24" customHeight="1" x14ac:dyDescent="0.25">
      <c r="A22" s="57" t="s">
        <v>129</v>
      </c>
      <c r="B22" s="58"/>
      <c r="C22" s="60"/>
      <c r="D22" s="2">
        <v>7270</v>
      </c>
      <c r="E22" s="14"/>
      <c r="F22" s="2">
        <v>7270</v>
      </c>
      <c r="G22" s="2"/>
      <c r="H22" s="2">
        <v>7270</v>
      </c>
      <c r="I22" s="14"/>
      <c r="J22" s="2">
        <v>7270</v>
      </c>
    </row>
    <row r="23" spans="1:10" ht="24" customHeight="1" x14ac:dyDescent="0.25">
      <c r="A23" s="57" t="s">
        <v>95</v>
      </c>
      <c r="B23" s="58">
        <v>7</v>
      </c>
      <c r="C23" s="59"/>
      <c r="D23" s="2">
        <v>1524694</v>
      </c>
      <c r="E23" s="14"/>
      <c r="F23" s="2">
        <v>1583254</v>
      </c>
      <c r="G23" s="2"/>
      <c r="H23" s="2">
        <v>571812</v>
      </c>
      <c r="I23" s="14"/>
      <c r="J23" s="2">
        <v>583450</v>
      </c>
    </row>
    <row r="24" spans="1:10" ht="24" customHeight="1" x14ac:dyDescent="0.25">
      <c r="A24" s="57" t="s">
        <v>96</v>
      </c>
      <c r="B24" s="58"/>
      <c r="C24" s="59"/>
      <c r="D24" s="2">
        <v>28119</v>
      </c>
      <c r="E24" s="14"/>
      <c r="F24" s="14">
        <v>28240</v>
      </c>
      <c r="G24" s="14"/>
      <c r="H24" s="2">
        <v>27005</v>
      </c>
      <c r="I24" s="14"/>
      <c r="J24" s="2">
        <v>26814</v>
      </c>
    </row>
    <row r="25" spans="1:10" ht="24" customHeight="1" x14ac:dyDescent="0.25">
      <c r="A25" s="57" t="s">
        <v>144</v>
      </c>
      <c r="B25" s="58"/>
      <c r="C25" s="59"/>
      <c r="D25" s="2">
        <v>91021</v>
      </c>
      <c r="E25" s="14"/>
      <c r="F25" s="2">
        <v>86699</v>
      </c>
      <c r="G25" s="2"/>
      <c r="H25" s="2">
        <v>4711</v>
      </c>
      <c r="I25" s="14"/>
      <c r="J25" s="2">
        <v>6405</v>
      </c>
    </row>
    <row r="26" spans="1:10" ht="24" customHeight="1" x14ac:dyDescent="0.25">
      <c r="A26" s="57" t="s">
        <v>11</v>
      </c>
      <c r="B26" s="58">
        <v>2</v>
      </c>
      <c r="C26" s="59"/>
      <c r="D26" s="23">
        <v>12018</v>
      </c>
      <c r="E26" s="14"/>
      <c r="F26" s="23">
        <v>11639</v>
      </c>
      <c r="G26" s="14"/>
      <c r="H26" s="23">
        <v>2092</v>
      </c>
      <c r="I26" s="14"/>
      <c r="J26" s="1">
        <v>2092</v>
      </c>
    </row>
    <row r="27" spans="1:10" ht="24" customHeight="1" x14ac:dyDescent="0.25">
      <c r="A27" s="56" t="s">
        <v>12</v>
      </c>
      <c r="B27" s="58"/>
      <c r="C27" s="59"/>
      <c r="D27" s="2">
        <f>SUM(D20:D26)</f>
        <v>5239191</v>
      </c>
      <c r="E27" s="14"/>
      <c r="F27" s="2">
        <f>SUM(F20:F26)</f>
        <v>5318505</v>
      </c>
      <c r="G27" s="2"/>
      <c r="H27" s="2">
        <f>SUM(H20:H26)</f>
        <v>2791657</v>
      </c>
      <c r="I27" s="14"/>
      <c r="J27" s="2">
        <f>SUM(J20:J26)</f>
        <v>2804798</v>
      </c>
    </row>
    <row r="28" spans="1:10" ht="24" customHeight="1" thickBot="1" x14ac:dyDescent="0.3">
      <c r="A28" s="56" t="s">
        <v>13</v>
      </c>
      <c r="B28" s="54"/>
      <c r="C28" s="59"/>
      <c r="D28" s="24">
        <f>SUM(D18:D18,D27)</f>
        <v>6438669</v>
      </c>
      <c r="E28" s="14"/>
      <c r="F28" s="24">
        <f>SUM(F18:F18,F27)</f>
        <v>6438105</v>
      </c>
      <c r="G28" s="2"/>
      <c r="H28" s="24">
        <f>SUM(H18:H18,H27)</f>
        <v>3460178</v>
      </c>
      <c r="I28" s="14"/>
      <c r="J28" s="24">
        <f>SUM(J18:J18,J27)</f>
        <v>3329074</v>
      </c>
    </row>
    <row r="29" spans="1:10" ht="24" customHeight="1" thickTop="1" x14ac:dyDescent="0.25">
      <c r="A29" s="57"/>
      <c r="D29" s="64"/>
      <c r="F29" s="64"/>
      <c r="G29" s="64"/>
      <c r="H29" s="64"/>
      <c r="J29" s="64"/>
    </row>
    <row r="30" spans="1:10" ht="24" customHeight="1" x14ac:dyDescent="0.25">
      <c r="A30" s="46" t="s">
        <v>85</v>
      </c>
    </row>
    <row r="31" spans="1:10" ht="24" customHeight="1" x14ac:dyDescent="0.25">
      <c r="A31" s="45" t="s">
        <v>91</v>
      </c>
      <c r="B31" s="47"/>
      <c r="C31" s="47"/>
      <c r="D31" s="47"/>
      <c r="E31" s="47"/>
      <c r="F31" s="47"/>
      <c r="G31" s="47"/>
      <c r="H31" s="47"/>
      <c r="I31" s="47"/>
      <c r="J31" s="47"/>
    </row>
    <row r="32" spans="1:10" ht="24" customHeight="1" x14ac:dyDescent="0.25">
      <c r="A32" s="45" t="s">
        <v>53</v>
      </c>
      <c r="B32" s="47"/>
      <c r="C32" s="47"/>
      <c r="D32" s="47"/>
      <c r="E32" s="47"/>
      <c r="F32" s="47"/>
      <c r="G32" s="47"/>
      <c r="H32" s="48"/>
      <c r="I32" s="47"/>
      <c r="J32" s="48"/>
    </row>
    <row r="33" spans="1:10" ht="24" customHeight="1" x14ac:dyDescent="0.25">
      <c r="A33" s="8" t="s">
        <v>186</v>
      </c>
      <c r="B33" s="47"/>
      <c r="C33" s="47"/>
      <c r="D33" s="47"/>
      <c r="E33" s="47"/>
      <c r="F33" s="47"/>
      <c r="G33" s="47"/>
      <c r="H33" s="48"/>
      <c r="I33" s="47"/>
      <c r="J33" s="48"/>
    </row>
    <row r="34" spans="1:10" ht="24" customHeight="1" x14ac:dyDescent="0.25">
      <c r="A34" s="133" t="s">
        <v>73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 ht="24" customHeight="1" x14ac:dyDescent="0.25">
      <c r="D35" s="134" t="s">
        <v>0</v>
      </c>
      <c r="E35" s="134"/>
      <c r="F35" s="134"/>
      <c r="G35" s="49"/>
      <c r="H35" s="134" t="s">
        <v>1</v>
      </c>
      <c r="I35" s="134"/>
      <c r="J35" s="134"/>
    </row>
    <row r="36" spans="1:10" ht="24" customHeight="1" x14ac:dyDescent="0.25">
      <c r="B36" s="50" t="s">
        <v>2</v>
      </c>
      <c r="D36" s="50" t="s">
        <v>187</v>
      </c>
      <c r="E36" s="51"/>
      <c r="F36" s="50" t="str">
        <f>"31 ธันวาคม 2564"</f>
        <v>31 ธันวาคม 2564</v>
      </c>
      <c r="G36" s="51"/>
      <c r="H36" s="50" t="s">
        <v>187</v>
      </c>
      <c r="I36" s="51"/>
      <c r="J36" s="50" t="str">
        <f>"31 ธันวาคม 2564"</f>
        <v>31 ธันวาคม 2564</v>
      </c>
    </row>
    <row r="37" spans="1:10" ht="24" customHeight="1" x14ac:dyDescent="0.25">
      <c r="B37" s="50"/>
      <c r="D37" s="51" t="s">
        <v>131</v>
      </c>
      <c r="E37" s="51"/>
      <c r="F37" s="52" t="s">
        <v>132</v>
      </c>
      <c r="G37" s="53"/>
      <c r="H37" s="51" t="s">
        <v>131</v>
      </c>
      <c r="I37" s="51"/>
      <c r="J37" s="52" t="s">
        <v>132</v>
      </c>
    </row>
    <row r="38" spans="1:10" ht="24" customHeight="1" x14ac:dyDescent="0.25">
      <c r="B38" s="50"/>
      <c r="D38" s="54" t="s">
        <v>133</v>
      </c>
      <c r="E38" s="55"/>
      <c r="F38" s="52"/>
      <c r="G38" s="53"/>
      <c r="H38" s="54" t="s">
        <v>133</v>
      </c>
      <c r="I38" s="55"/>
      <c r="J38" s="52"/>
    </row>
    <row r="39" spans="1:10" ht="24" customHeight="1" x14ac:dyDescent="0.25">
      <c r="A39" s="65" t="s">
        <v>14</v>
      </c>
      <c r="B39" s="57"/>
      <c r="C39" s="50"/>
      <c r="D39" s="54"/>
      <c r="E39" s="66"/>
      <c r="F39" s="54"/>
      <c r="G39" s="54"/>
      <c r="H39" s="54"/>
      <c r="I39" s="66"/>
      <c r="J39" s="54"/>
    </row>
    <row r="40" spans="1:10" ht="24" customHeight="1" x14ac:dyDescent="0.25">
      <c r="A40" s="65" t="s">
        <v>15</v>
      </c>
      <c r="B40" s="57"/>
      <c r="C40" s="50"/>
      <c r="D40" s="54"/>
      <c r="E40" s="66"/>
      <c r="F40" s="54"/>
      <c r="G40" s="54"/>
      <c r="H40" s="54"/>
      <c r="I40" s="66"/>
      <c r="J40" s="54"/>
    </row>
    <row r="41" spans="1:10" ht="24" customHeight="1" x14ac:dyDescent="0.25">
      <c r="A41" s="67" t="s">
        <v>130</v>
      </c>
      <c r="B41" s="58"/>
      <c r="C41" s="50"/>
      <c r="D41" s="2">
        <v>753000</v>
      </c>
      <c r="E41" s="15"/>
      <c r="F41" s="2">
        <v>618781</v>
      </c>
      <c r="G41" s="2"/>
      <c r="H41" s="2">
        <v>593000</v>
      </c>
      <c r="I41" s="15"/>
      <c r="J41" s="2">
        <v>368000</v>
      </c>
    </row>
    <row r="42" spans="1:10" ht="24" customHeight="1" x14ac:dyDescent="0.25">
      <c r="A42" s="67" t="s">
        <v>56</v>
      </c>
      <c r="B42" s="58" t="s">
        <v>190</v>
      </c>
      <c r="C42" s="50"/>
      <c r="D42" s="14">
        <v>516803</v>
      </c>
      <c r="E42" s="15"/>
      <c r="F42" s="14">
        <v>482366</v>
      </c>
      <c r="G42" s="14"/>
      <c r="H42" s="68">
        <v>35717</v>
      </c>
      <c r="I42" s="15"/>
      <c r="J42" s="68">
        <v>46502</v>
      </c>
    </row>
    <row r="43" spans="1:10" ht="24" customHeight="1" x14ac:dyDescent="0.25">
      <c r="A43" s="67" t="s">
        <v>86</v>
      </c>
      <c r="B43" s="58"/>
      <c r="C43" s="50"/>
      <c r="D43" s="2"/>
      <c r="E43" s="15"/>
      <c r="F43" s="2"/>
      <c r="G43" s="2"/>
      <c r="H43" s="2"/>
      <c r="I43" s="15"/>
      <c r="J43" s="2"/>
    </row>
    <row r="44" spans="1:10" ht="24" customHeight="1" x14ac:dyDescent="0.25">
      <c r="A44" s="67" t="s">
        <v>16</v>
      </c>
      <c r="B44" s="58">
        <v>9</v>
      </c>
      <c r="C44" s="50"/>
      <c r="D44" s="2">
        <v>336880</v>
      </c>
      <c r="E44" s="14"/>
      <c r="F44" s="2">
        <v>336880</v>
      </c>
      <c r="G44" s="2"/>
      <c r="H44" s="2">
        <v>260000</v>
      </c>
      <c r="I44" s="15"/>
      <c r="J44" s="2">
        <v>260000</v>
      </c>
    </row>
    <row r="45" spans="1:10" ht="24" customHeight="1" x14ac:dyDescent="0.25">
      <c r="A45" s="67" t="s">
        <v>159</v>
      </c>
      <c r="B45" s="58"/>
      <c r="C45" s="50"/>
      <c r="D45" s="2"/>
      <c r="E45" s="14"/>
      <c r="F45" s="2"/>
      <c r="G45" s="2"/>
      <c r="H45" s="2"/>
      <c r="I45" s="15"/>
      <c r="J45" s="2"/>
    </row>
    <row r="46" spans="1:10" ht="24" customHeight="1" x14ac:dyDescent="0.25">
      <c r="A46" s="67" t="s">
        <v>16</v>
      </c>
      <c r="B46" s="58" t="s">
        <v>191</v>
      </c>
      <c r="C46" s="50"/>
      <c r="D46" s="2">
        <v>20735</v>
      </c>
      <c r="E46" s="15"/>
      <c r="F46" s="2">
        <v>22456</v>
      </c>
      <c r="G46" s="2"/>
      <c r="H46" s="2">
        <v>4439</v>
      </c>
      <c r="I46" s="15"/>
      <c r="J46" s="2">
        <v>5129</v>
      </c>
    </row>
    <row r="47" spans="1:10" ht="24" customHeight="1" x14ac:dyDescent="0.25">
      <c r="A47" s="67" t="s">
        <v>188</v>
      </c>
      <c r="B47" s="58"/>
      <c r="C47" s="50"/>
      <c r="D47" s="2">
        <v>1458</v>
      </c>
      <c r="E47" s="14"/>
      <c r="F47" s="2">
        <v>1458</v>
      </c>
      <c r="G47" s="2"/>
      <c r="H47" s="2">
        <v>0</v>
      </c>
      <c r="I47" s="15"/>
      <c r="J47" s="2">
        <v>0</v>
      </c>
    </row>
    <row r="48" spans="1:10" ht="24" customHeight="1" x14ac:dyDescent="0.25">
      <c r="A48" s="67" t="s">
        <v>149</v>
      </c>
      <c r="B48" s="58">
        <v>19</v>
      </c>
      <c r="D48" s="2">
        <v>1111</v>
      </c>
      <c r="E48" s="15"/>
      <c r="F48" s="2">
        <v>835</v>
      </c>
      <c r="G48" s="2"/>
      <c r="H48" s="2">
        <v>0</v>
      </c>
      <c r="I48" s="14"/>
      <c r="J48" s="2">
        <v>0</v>
      </c>
    </row>
    <row r="49" spans="1:18" ht="24" customHeight="1" x14ac:dyDescent="0.25">
      <c r="A49" s="67" t="s">
        <v>17</v>
      </c>
      <c r="B49" s="58"/>
      <c r="D49" s="1">
        <v>53616</v>
      </c>
      <c r="E49" s="14"/>
      <c r="F49" s="1">
        <v>65541</v>
      </c>
      <c r="G49" s="14"/>
      <c r="H49" s="1">
        <v>4176</v>
      </c>
      <c r="I49" s="14"/>
      <c r="J49" s="1">
        <v>2940</v>
      </c>
    </row>
    <row r="50" spans="1:18" ht="24" customHeight="1" x14ac:dyDescent="0.25">
      <c r="A50" s="65" t="s">
        <v>18</v>
      </c>
      <c r="B50" s="58"/>
      <c r="C50" s="69"/>
      <c r="D50" s="1">
        <f>SUM(D41:D49)</f>
        <v>1683603</v>
      </c>
      <c r="E50" s="14"/>
      <c r="F50" s="1">
        <f>SUM(F41:F49)</f>
        <v>1528317</v>
      </c>
      <c r="G50" s="2"/>
      <c r="H50" s="1">
        <f>SUM(H41:H49)</f>
        <v>897332</v>
      </c>
      <c r="I50" s="2"/>
      <c r="J50" s="1">
        <f>SUM(J41:J49)</f>
        <v>682571</v>
      </c>
    </row>
    <row r="51" spans="1:18" ht="24" customHeight="1" x14ac:dyDescent="0.25">
      <c r="A51" s="65" t="s">
        <v>19</v>
      </c>
      <c r="B51" s="58"/>
      <c r="C51" s="60"/>
      <c r="D51" s="2"/>
      <c r="E51" s="14"/>
      <c r="F51" s="2"/>
      <c r="G51" s="2"/>
      <c r="H51" s="2"/>
      <c r="I51" s="14"/>
      <c r="J51" s="2"/>
    </row>
    <row r="52" spans="1:18" ht="24" customHeight="1" x14ac:dyDescent="0.25">
      <c r="A52" s="67" t="s">
        <v>104</v>
      </c>
      <c r="B52" s="58"/>
      <c r="C52" s="60"/>
      <c r="D52" s="2"/>
      <c r="E52" s="14"/>
      <c r="F52" s="2"/>
      <c r="G52" s="2"/>
      <c r="H52" s="2"/>
      <c r="I52" s="14"/>
      <c r="J52" s="2"/>
    </row>
    <row r="53" spans="1:18" ht="24" customHeight="1" x14ac:dyDescent="0.25">
      <c r="A53" s="67" t="s">
        <v>105</v>
      </c>
      <c r="B53" s="58">
        <v>9</v>
      </c>
      <c r="C53" s="60"/>
      <c r="D53" s="2">
        <v>301463</v>
      </c>
      <c r="E53" s="14"/>
      <c r="F53" s="2">
        <v>385683</v>
      </c>
      <c r="G53" s="2"/>
      <c r="H53" s="2">
        <v>230000</v>
      </c>
      <c r="I53" s="14"/>
      <c r="J53" s="2">
        <v>295000</v>
      </c>
    </row>
    <row r="54" spans="1:18" ht="24" customHeight="1" x14ac:dyDescent="0.25">
      <c r="A54" s="67" t="s">
        <v>167</v>
      </c>
      <c r="B54" s="58"/>
      <c r="C54" s="60"/>
      <c r="D54" s="2"/>
      <c r="E54" s="14"/>
      <c r="F54" s="2"/>
      <c r="G54" s="2"/>
      <c r="H54" s="2"/>
      <c r="I54" s="14"/>
      <c r="J54" s="2"/>
    </row>
    <row r="55" spans="1:18" ht="24" customHeight="1" x14ac:dyDescent="0.25">
      <c r="A55" s="67" t="s">
        <v>16</v>
      </c>
      <c r="B55" s="58" t="s">
        <v>191</v>
      </c>
      <c r="C55" s="60"/>
      <c r="D55" s="2">
        <v>18881</v>
      </c>
      <c r="E55" s="14"/>
      <c r="F55" s="2">
        <v>9853</v>
      </c>
      <c r="G55" s="2"/>
      <c r="H55" s="2">
        <v>7430</v>
      </c>
      <c r="I55" s="15"/>
      <c r="J55" s="2">
        <v>3840</v>
      </c>
    </row>
    <row r="56" spans="1:18" ht="24" customHeight="1" x14ac:dyDescent="0.25">
      <c r="A56" s="67" t="s">
        <v>97</v>
      </c>
      <c r="B56" s="58"/>
      <c r="C56" s="60"/>
      <c r="D56" s="2">
        <v>1085</v>
      </c>
      <c r="E56" s="14"/>
      <c r="F56" s="2">
        <v>1031</v>
      </c>
      <c r="G56" s="2"/>
      <c r="H56" s="2">
        <v>0</v>
      </c>
      <c r="I56" s="14"/>
      <c r="J56" s="2">
        <v>0</v>
      </c>
    </row>
    <row r="57" spans="1:18" ht="24" customHeight="1" x14ac:dyDescent="0.25">
      <c r="A57" s="67" t="s">
        <v>57</v>
      </c>
      <c r="B57" s="58">
        <v>12</v>
      </c>
      <c r="C57" s="60"/>
      <c r="D57" s="2">
        <v>87977</v>
      </c>
      <c r="E57" s="14"/>
      <c r="F57" s="2">
        <v>112326</v>
      </c>
      <c r="G57" s="2"/>
      <c r="H57" s="2">
        <v>23807</v>
      </c>
      <c r="I57" s="14"/>
      <c r="J57" s="2">
        <v>31750</v>
      </c>
    </row>
    <row r="58" spans="1:18" ht="24" customHeight="1" x14ac:dyDescent="0.25">
      <c r="A58" s="65" t="s">
        <v>20</v>
      </c>
      <c r="B58" s="60"/>
      <c r="C58" s="59"/>
      <c r="D58" s="25">
        <f>SUM(D52:D57)</f>
        <v>409406</v>
      </c>
      <c r="E58" s="14"/>
      <c r="F58" s="25">
        <f>SUM(F52:F57)</f>
        <v>508893</v>
      </c>
      <c r="G58" s="2"/>
      <c r="H58" s="25">
        <f>SUM(H52:H57)</f>
        <v>261237</v>
      </c>
      <c r="I58" s="14"/>
      <c r="J58" s="25">
        <f>SUM(J52:J57)</f>
        <v>330590</v>
      </c>
    </row>
    <row r="59" spans="1:18" ht="24" customHeight="1" x14ac:dyDescent="0.25">
      <c r="A59" s="65" t="s">
        <v>21</v>
      </c>
      <c r="B59" s="59"/>
      <c r="C59" s="59"/>
      <c r="D59" s="25">
        <f>D58+D50</f>
        <v>2093009</v>
      </c>
      <c r="E59" s="14"/>
      <c r="F59" s="25">
        <f>F58+F50</f>
        <v>2037210</v>
      </c>
      <c r="G59" s="2"/>
      <c r="H59" s="25">
        <f>H58+H50</f>
        <v>1158569</v>
      </c>
      <c r="I59" s="14"/>
      <c r="J59" s="25">
        <f>J58+J50</f>
        <v>1013161</v>
      </c>
      <c r="O59" s="70"/>
      <c r="P59" s="70"/>
      <c r="Q59" s="70"/>
      <c r="R59" s="70"/>
    </row>
    <row r="60" spans="1:18" ht="24" customHeight="1" x14ac:dyDescent="0.25">
      <c r="A60" s="67"/>
      <c r="B60" s="69"/>
      <c r="C60" s="69"/>
      <c r="D60" s="71"/>
      <c r="F60" s="71"/>
      <c r="G60" s="71"/>
      <c r="H60" s="71"/>
      <c r="J60" s="71"/>
    </row>
    <row r="61" spans="1:18" ht="24" customHeight="1" x14ac:dyDescent="0.25">
      <c r="A61" s="46" t="s">
        <v>85</v>
      </c>
      <c r="B61" s="69"/>
      <c r="C61" s="69"/>
      <c r="D61" s="2"/>
      <c r="F61" s="2"/>
      <c r="G61" s="71"/>
      <c r="H61" s="71"/>
      <c r="J61" s="71"/>
    </row>
    <row r="62" spans="1:18" ht="24" customHeight="1" x14ac:dyDescent="0.25">
      <c r="A62" s="45" t="s">
        <v>91</v>
      </c>
      <c r="B62" s="47"/>
      <c r="C62" s="47"/>
      <c r="D62" s="47"/>
      <c r="E62" s="47"/>
      <c r="F62" s="47"/>
      <c r="G62" s="47"/>
      <c r="H62" s="47"/>
      <c r="I62" s="47"/>
      <c r="J62" s="47"/>
    </row>
    <row r="63" spans="1:18" ht="24" customHeight="1" x14ac:dyDescent="0.25">
      <c r="A63" s="45" t="s">
        <v>53</v>
      </c>
      <c r="B63" s="47"/>
      <c r="C63" s="47"/>
      <c r="D63" s="47"/>
      <c r="E63" s="47"/>
      <c r="F63" s="47"/>
      <c r="G63" s="47"/>
      <c r="H63" s="48"/>
      <c r="I63" s="47"/>
      <c r="J63" s="48"/>
      <c r="O63" s="72"/>
    </row>
    <row r="64" spans="1:18" ht="24" customHeight="1" x14ac:dyDescent="0.25">
      <c r="A64" s="8" t="s">
        <v>186</v>
      </c>
      <c r="B64" s="47"/>
      <c r="C64" s="47"/>
      <c r="D64" s="47"/>
      <c r="E64" s="47"/>
      <c r="F64" s="47"/>
      <c r="G64" s="47"/>
      <c r="H64" s="48"/>
      <c r="I64" s="47"/>
      <c r="J64" s="48"/>
      <c r="O64" s="72"/>
    </row>
    <row r="65" spans="1:10" ht="24" customHeight="1" x14ac:dyDescent="0.25">
      <c r="A65" s="133" t="s">
        <v>73</v>
      </c>
      <c r="B65" s="133"/>
      <c r="C65" s="133"/>
      <c r="D65" s="133"/>
      <c r="E65" s="133"/>
      <c r="F65" s="133"/>
      <c r="G65" s="133"/>
      <c r="H65" s="133"/>
      <c r="I65" s="133"/>
      <c r="J65" s="133"/>
    </row>
    <row r="66" spans="1:10" ht="24" customHeight="1" x14ac:dyDescent="0.25">
      <c r="D66" s="134" t="s">
        <v>0</v>
      </c>
      <c r="E66" s="134"/>
      <c r="F66" s="134"/>
      <c r="G66" s="49"/>
      <c r="H66" s="134" t="s">
        <v>1</v>
      </c>
      <c r="I66" s="134"/>
      <c r="J66" s="134"/>
    </row>
    <row r="67" spans="1:10" ht="24" customHeight="1" x14ac:dyDescent="0.25">
      <c r="B67" s="50"/>
      <c r="D67" s="50" t="s">
        <v>187</v>
      </c>
      <c r="E67" s="51"/>
      <c r="F67" s="50" t="str">
        <f>"31 ธันวาคม 2564"</f>
        <v>31 ธันวาคม 2564</v>
      </c>
      <c r="G67" s="51"/>
      <c r="H67" s="50" t="s">
        <v>187</v>
      </c>
      <c r="I67" s="51"/>
      <c r="J67" s="50" t="str">
        <f>"31 ธันวาคม 2564"</f>
        <v>31 ธันวาคม 2564</v>
      </c>
    </row>
    <row r="68" spans="1:10" ht="24" customHeight="1" x14ac:dyDescent="0.25">
      <c r="B68" s="50"/>
      <c r="D68" s="51" t="s">
        <v>131</v>
      </c>
      <c r="E68" s="51"/>
      <c r="F68" s="52" t="s">
        <v>132</v>
      </c>
      <c r="G68" s="53"/>
      <c r="H68" s="51" t="s">
        <v>131</v>
      </c>
      <c r="I68" s="51"/>
      <c r="J68" s="52" t="s">
        <v>132</v>
      </c>
    </row>
    <row r="69" spans="1:10" ht="24" customHeight="1" x14ac:dyDescent="0.25">
      <c r="B69" s="50"/>
      <c r="D69" s="54" t="s">
        <v>133</v>
      </c>
      <c r="E69" s="55"/>
      <c r="F69" s="52"/>
      <c r="G69" s="53"/>
      <c r="H69" s="54" t="s">
        <v>133</v>
      </c>
      <c r="I69" s="55"/>
      <c r="J69" s="52"/>
    </row>
    <row r="70" spans="1:10" ht="24" customHeight="1" x14ac:dyDescent="0.25">
      <c r="A70" s="65" t="s">
        <v>22</v>
      </c>
      <c r="B70" s="57"/>
      <c r="C70" s="50"/>
      <c r="D70" s="54"/>
      <c r="E70" s="66"/>
      <c r="F70" s="54"/>
      <c r="G70" s="54"/>
      <c r="H70" s="54"/>
      <c r="I70" s="66"/>
      <c r="J70" s="54"/>
    </row>
    <row r="71" spans="1:10" ht="24" customHeight="1" x14ac:dyDescent="0.25">
      <c r="A71" s="67" t="s">
        <v>23</v>
      </c>
      <c r="B71" s="58"/>
      <c r="C71" s="50"/>
      <c r="D71" s="54"/>
      <c r="E71" s="66"/>
      <c r="F71" s="54"/>
      <c r="G71" s="54"/>
      <c r="H71" s="54"/>
      <c r="I71" s="66"/>
      <c r="J71" s="54"/>
    </row>
    <row r="72" spans="1:10" ht="24" customHeight="1" x14ac:dyDescent="0.25">
      <c r="A72" s="67" t="s">
        <v>58</v>
      </c>
      <c r="B72" s="58"/>
      <c r="C72" s="50"/>
      <c r="D72" s="54"/>
      <c r="E72" s="66"/>
      <c r="F72" s="54"/>
      <c r="G72" s="54"/>
      <c r="H72" s="54"/>
      <c r="I72" s="66"/>
      <c r="J72" s="54"/>
    </row>
    <row r="73" spans="1:10" ht="24" customHeight="1" thickBot="1" x14ac:dyDescent="0.3">
      <c r="A73" s="67" t="s">
        <v>121</v>
      </c>
      <c r="B73" s="58"/>
      <c r="C73" s="50"/>
      <c r="D73" s="73">
        <v>500000</v>
      </c>
      <c r="E73" s="15"/>
      <c r="F73" s="73">
        <v>500000</v>
      </c>
      <c r="G73" s="74"/>
      <c r="H73" s="73">
        <v>500000</v>
      </c>
      <c r="I73" s="15"/>
      <c r="J73" s="73">
        <v>500000</v>
      </c>
    </row>
    <row r="74" spans="1:10" ht="24" customHeight="1" thickTop="1" x14ac:dyDescent="0.25">
      <c r="A74" s="67" t="s">
        <v>106</v>
      </c>
      <c r="B74" s="58"/>
      <c r="C74" s="50"/>
    </row>
    <row r="75" spans="1:10" ht="24" customHeight="1" x14ac:dyDescent="0.25">
      <c r="A75" s="67" t="s">
        <v>122</v>
      </c>
      <c r="B75" s="57"/>
      <c r="C75" s="50"/>
      <c r="D75" s="2">
        <v>482580</v>
      </c>
      <c r="E75" s="14"/>
      <c r="F75" s="2">
        <v>482580</v>
      </c>
      <c r="G75" s="14"/>
      <c r="H75" s="2">
        <v>482580</v>
      </c>
      <c r="I75" s="15"/>
      <c r="J75" s="2">
        <v>482580</v>
      </c>
    </row>
    <row r="76" spans="1:10" ht="24" customHeight="1" x14ac:dyDescent="0.25">
      <c r="A76" s="67" t="s">
        <v>59</v>
      </c>
      <c r="B76" s="57"/>
      <c r="C76" s="50"/>
      <c r="D76" s="2"/>
      <c r="E76" s="14"/>
      <c r="F76" s="2"/>
      <c r="G76" s="14"/>
      <c r="H76" s="2"/>
      <c r="I76" s="15"/>
      <c r="J76" s="2"/>
    </row>
    <row r="77" spans="1:10" ht="24" customHeight="1" x14ac:dyDescent="0.25">
      <c r="A77" s="67" t="s">
        <v>126</v>
      </c>
      <c r="B77" s="58"/>
      <c r="C77" s="50"/>
      <c r="D77" s="2">
        <v>-80767</v>
      </c>
      <c r="E77" s="14"/>
      <c r="F77" s="2">
        <v>-80767</v>
      </c>
      <c r="G77" s="14"/>
      <c r="H77" s="2">
        <v>0</v>
      </c>
      <c r="I77" s="15"/>
      <c r="J77" s="2">
        <v>0</v>
      </c>
    </row>
    <row r="78" spans="1:10" ht="24" customHeight="1" x14ac:dyDescent="0.25">
      <c r="A78" s="67" t="s">
        <v>100</v>
      </c>
      <c r="B78" s="58"/>
      <c r="C78" s="50"/>
      <c r="D78" s="2"/>
      <c r="E78" s="15"/>
      <c r="F78" s="2"/>
      <c r="G78" s="2"/>
      <c r="H78" s="2"/>
      <c r="I78" s="15"/>
      <c r="J78" s="2"/>
    </row>
    <row r="79" spans="1:10" ht="24" customHeight="1" x14ac:dyDescent="0.25">
      <c r="A79" s="67" t="s">
        <v>101</v>
      </c>
      <c r="B79" s="58"/>
      <c r="C79" s="75"/>
      <c r="D79" s="2">
        <v>1494</v>
      </c>
      <c r="E79" s="15"/>
      <c r="F79" s="2">
        <v>1494</v>
      </c>
      <c r="G79" s="2"/>
      <c r="H79" s="2">
        <v>0</v>
      </c>
      <c r="I79" s="15"/>
      <c r="J79" s="2">
        <v>0</v>
      </c>
    </row>
    <row r="80" spans="1:10" ht="24" customHeight="1" x14ac:dyDescent="0.25">
      <c r="A80" s="67" t="s">
        <v>102</v>
      </c>
      <c r="B80" s="58"/>
      <c r="C80" s="75"/>
      <c r="D80" s="2"/>
      <c r="E80" s="15"/>
      <c r="F80" s="2"/>
      <c r="G80" s="2"/>
      <c r="H80" s="2"/>
      <c r="I80" s="15"/>
      <c r="J80" s="2"/>
    </row>
    <row r="81" spans="1:10" ht="24" customHeight="1" x14ac:dyDescent="0.25">
      <c r="A81" s="67" t="s">
        <v>103</v>
      </c>
      <c r="B81" s="58"/>
      <c r="C81" s="75"/>
      <c r="D81" s="2">
        <v>-135833</v>
      </c>
      <c r="E81" s="15"/>
      <c r="F81" s="2">
        <v>-135833</v>
      </c>
      <c r="G81" s="2"/>
      <c r="H81" s="2">
        <v>0</v>
      </c>
      <c r="I81" s="15"/>
      <c r="J81" s="2">
        <v>0</v>
      </c>
    </row>
    <row r="82" spans="1:10" ht="24" customHeight="1" x14ac:dyDescent="0.25">
      <c r="A82" s="67" t="s">
        <v>116</v>
      </c>
      <c r="B82" s="58"/>
      <c r="C82" s="75"/>
      <c r="D82" s="2">
        <v>40953</v>
      </c>
      <c r="E82" s="15"/>
      <c r="F82" s="2">
        <v>40953</v>
      </c>
      <c r="G82" s="2"/>
      <c r="H82" s="2">
        <v>0</v>
      </c>
      <c r="I82" s="15"/>
      <c r="J82" s="2">
        <v>0</v>
      </c>
    </row>
    <row r="83" spans="1:10" ht="24" customHeight="1" x14ac:dyDescent="0.25">
      <c r="A83" s="67" t="s">
        <v>24</v>
      </c>
      <c r="B83" s="60"/>
      <c r="C83" s="75"/>
      <c r="D83" s="120"/>
      <c r="E83" s="15"/>
      <c r="F83" s="2"/>
      <c r="G83" s="2"/>
      <c r="H83" s="2"/>
      <c r="I83" s="15"/>
      <c r="J83" s="2"/>
    </row>
    <row r="84" spans="1:10" ht="24" customHeight="1" x14ac:dyDescent="0.25">
      <c r="A84" s="67" t="s">
        <v>25</v>
      </c>
      <c r="B84" s="58"/>
      <c r="C84" s="75"/>
      <c r="D84" s="2">
        <v>50000</v>
      </c>
      <c r="E84" s="15"/>
      <c r="F84" s="2">
        <v>50000</v>
      </c>
      <c r="G84" s="2"/>
      <c r="H84" s="2">
        <v>50000</v>
      </c>
      <c r="I84" s="15"/>
      <c r="J84" s="2">
        <v>50000</v>
      </c>
    </row>
    <row r="85" spans="1:10" ht="24" customHeight="1" x14ac:dyDescent="0.25">
      <c r="A85" s="67" t="s">
        <v>60</v>
      </c>
      <c r="B85" s="60"/>
      <c r="C85" s="75"/>
      <c r="D85" s="2">
        <f>'CE1'!N23</f>
        <v>4164303</v>
      </c>
      <c r="E85" s="15"/>
      <c r="F85" s="2">
        <v>4143557</v>
      </c>
      <c r="G85" s="2"/>
      <c r="H85" s="2">
        <f>'CE2'!G21</f>
        <v>1769029</v>
      </c>
      <c r="I85" s="15"/>
      <c r="J85" s="2">
        <v>1783333</v>
      </c>
    </row>
    <row r="86" spans="1:10" ht="24" customHeight="1" x14ac:dyDescent="0.25">
      <c r="A86" s="67" t="s">
        <v>61</v>
      </c>
      <c r="B86" s="60"/>
      <c r="C86" s="75"/>
      <c r="D86" s="1">
        <f>SUM('CE1'!P23)</f>
        <v>-177070</v>
      </c>
      <c r="E86" s="15"/>
      <c r="F86" s="1">
        <v>-101089</v>
      </c>
      <c r="G86" s="2"/>
      <c r="H86" s="1">
        <v>0</v>
      </c>
      <c r="I86" s="15"/>
      <c r="J86" s="1">
        <v>0</v>
      </c>
    </row>
    <row r="87" spans="1:10" ht="24" customHeight="1" x14ac:dyDescent="0.25">
      <c r="A87" s="65" t="s">
        <v>26</v>
      </c>
      <c r="B87" s="57"/>
      <c r="C87" s="50"/>
      <c r="D87" s="1">
        <f>SUM(D75:D86)</f>
        <v>4345660</v>
      </c>
      <c r="E87" s="15"/>
      <c r="F87" s="1">
        <f>SUM(F75:F86)</f>
        <v>4400895</v>
      </c>
      <c r="G87" s="2"/>
      <c r="H87" s="1">
        <f>SUM(H75:H86)</f>
        <v>2301609</v>
      </c>
      <c r="I87" s="15"/>
      <c r="J87" s="1">
        <f>SUM(J75:J86)</f>
        <v>2315913</v>
      </c>
    </row>
    <row r="88" spans="1:10" ht="24" customHeight="1" thickBot="1" x14ac:dyDescent="0.3">
      <c r="A88" s="65" t="s">
        <v>27</v>
      </c>
      <c r="B88" s="58"/>
      <c r="C88" s="50"/>
      <c r="D88" s="24">
        <f>SUM(D59,D87)</f>
        <v>6438669</v>
      </c>
      <c r="E88" s="15"/>
      <c r="F88" s="24">
        <f>SUM(F59,F87)</f>
        <v>6438105</v>
      </c>
      <c r="G88" s="2"/>
      <c r="H88" s="24">
        <f>SUM(H87,H59)</f>
        <v>3460178</v>
      </c>
      <c r="I88" s="2"/>
      <c r="J88" s="24">
        <f>SUM(J87,J59)</f>
        <v>3329074</v>
      </c>
    </row>
    <row r="89" spans="1:10" ht="24" customHeight="1" thickTop="1" x14ac:dyDescent="0.25">
      <c r="D89" s="68">
        <f>SUM(D88-D28)</f>
        <v>0</v>
      </c>
      <c r="E89" s="68"/>
      <c r="F89" s="68">
        <f>SUM(F88-F28)</f>
        <v>0</v>
      </c>
      <c r="G89" s="68"/>
      <c r="H89" s="68">
        <f>SUM(H88-H28)</f>
        <v>0</v>
      </c>
      <c r="I89" s="68"/>
      <c r="J89" s="68">
        <f>SUM(J88-J28)</f>
        <v>0</v>
      </c>
    </row>
    <row r="90" spans="1:10" ht="24" customHeight="1" x14ac:dyDescent="0.25">
      <c r="A90" s="46" t="s">
        <v>85</v>
      </c>
    </row>
    <row r="92" spans="1:10" ht="24" customHeight="1" x14ac:dyDescent="0.25">
      <c r="A92" s="76"/>
      <c r="D92" s="77"/>
      <c r="H92" s="77"/>
    </row>
    <row r="94" spans="1:10" ht="24" customHeight="1" x14ac:dyDescent="0.25">
      <c r="B94" s="46" t="s">
        <v>28</v>
      </c>
    </row>
    <row r="95" spans="1:10" ht="24" customHeight="1" x14ac:dyDescent="0.25">
      <c r="A95" s="76"/>
    </row>
  </sheetData>
  <mergeCells count="9">
    <mergeCell ref="A65:J65"/>
    <mergeCell ref="D66:F66"/>
    <mergeCell ref="H66:J66"/>
    <mergeCell ref="A4:J4"/>
    <mergeCell ref="D5:F5"/>
    <mergeCell ref="H5:J5"/>
    <mergeCell ref="A34:J34"/>
    <mergeCell ref="D35:F35"/>
    <mergeCell ref="H35:J35"/>
  </mergeCells>
  <printOptions horizontalCentered="1"/>
  <pageMargins left="0.63" right="0.23622047244094499" top="0.78740157480314998" bottom="0.31496062992126" header="0.31496062992126" footer="0.31496062992126"/>
  <pageSetup paperSize="9" scale="75" fitToHeight="7" orientation="portrait" r:id="rId1"/>
  <rowBreaks count="2" manualBreakCount="2">
    <brk id="30" max="11" man="1"/>
    <brk id="6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8"/>
  <sheetViews>
    <sheetView showGridLines="0" view="pageBreakPreview" zoomScaleNormal="70" zoomScaleSheetLayoutView="100" workbookViewId="0"/>
  </sheetViews>
  <sheetFormatPr defaultColWidth="10.7265625" defaultRowHeight="24" customHeight="1" x14ac:dyDescent="0.25"/>
  <cols>
    <col min="1" max="1" width="53.453125" style="29" customWidth="1"/>
    <col min="2" max="2" width="1.7265625" style="29" customWidth="1"/>
    <col min="3" max="3" width="8.453125" style="29" customWidth="1"/>
    <col min="4" max="4" width="1.453125" style="29" customWidth="1"/>
    <col min="5" max="5" width="12.7265625" style="29" customWidth="1"/>
    <col min="6" max="6" width="1.1796875" style="29" customWidth="1"/>
    <col min="7" max="7" width="12.7265625" style="29" customWidth="1"/>
    <col min="8" max="8" width="1.1796875" style="29" customWidth="1"/>
    <col min="9" max="9" width="12.7265625" style="29" customWidth="1"/>
    <col min="10" max="10" width="1.1796875" style="29" customWidth="1"/>
    <col min="11" max="11" width="12.7265625" style="29" customWidth="1"/>
    <col min="12" max="12" width="10.7265625" style="29"/>
    <col min="13" max="13" width="16.1796875" style="29" customWidth="1"/>
    <col min="14" max="14" width="12.81640625" style="29" customWidth="1"/>
    <col min="15" max="16" width="10.7265625" style="29"/>
    <col min="17" max="17" width="12.54296875" style="29" customWidth="1"/>
    <col min="18" max="16384" width="10.7265625" style="29"/>
  </cols>
  <sheetData>
    <row r="1" spans="1:16" ht="24" customHeight="1" x14ac:dyDescent="0.25">
      <c r="K1" s="32" t="s">
        <v>74</v>
      </c>
    </row>
    <row r="2" spans="1:16" ht="24" customHeight="1" x14ac:dyDescent="0.25">
      <c r="A2" s="45" t="s">
        <v>91</v>
      </c>
      <c r="B2" s="45"/>
      <c r="C2" s="78"/>
      <c r="D2" s="78"/>
      <c r="E2" s="78"/>
      <c r="F2" s="78"/>
      <c r="G2" s="78"/>
      <c r="H2" s="78"/>
      <c r="I2" s="78"/>
      <c r="J2" s="78"/>
      <c r="K2" s="78"/>
    </row>
    <row r="3" spans="1:16" ht="24" customHeight="1" x14ac:dyDescent="0.25">
      <c r="A3" s="79" t="s">
        <v>62</v>
      </c>
      <c r="B3" s="79"/>
      <c r="C3" s="78"/>
      <c r="D3" s="78"/>
      <c r="E3" s="78"/>
      <c r="F3" s="78"/>
      <c r="G3" s="78"/>
      <c r="H3" s="78"/>
      <c r="I3" s="80"/>
      <c r="J3" s="78"/>
      <c r="K3" s="80"/>
    </row>
    <row r="4" spans="1:16" ht="24" customHeight="1" x14ac:dyDescent="0.25">
      <c r="A4" s="79" t="s">
        <v>183</v>
      </c>
      <c r="B4" s="79"/>
      <c r="C4" s="78"/>
      <c r="D4" s="78"/>
      <c r="E4" s="78"/>
      <c r="F4" s="78"/>
      <c r="G4" s="78"/>
      <c r="H4" s="78"/>
      <c r="I4" s="80"/>
      <c r="J4" s="78"/>
      <c r="K4" s="80"/>
    </row>
    <row r="5" spans="1:16" ht="24" customHeight="1" x14ac:dyDescent="0.25">
      <c r="C5" s="78"/>
      <c r="D5" s="78"/>
      <c r="E5" s="78"/>
      <c r="F5" s="78"/>
      <c r="G5" s="78"/>
      <c r="H5" s="78"/>
      <c r="I5" s="80"/>
      <c r="J5" s="78"/>
      <c r="K5" s="32" t="s">
        <v>87</v>
      </c>
    </row>
    <row r="6" spans="1:16" ht="24" customHeight="1" x14ac:dyDescent="0.25">
      <c r="E6" s="37"/>
      <c r="F6" s="37" t="s">
        <v>0</v>
      </c>
      <c r="G6" s="37"/>
      <c r="H6" s="81"/>
      <c r="I6" s="37"/>
      <c r="J6" s="37" t="s">
        <v>1</v>
      </c>
      <c r="K6" s="37"/>
      <c r="M6" s="82"/>
      <c r="N6" s="82"/>
      <c r="O6" s="82"/>
      <c r="P6" s="82"/>
    </row>
    <row r="7" spans="1:16" ht="24" customHeight="1" x14ac:dyDescent="0.25">
      <c r="C7" s="83" t="s">
        <v>2</v>
      </c>
      <c r="D7" s="83"/>
      <c r="E7" s="38">
        <v>2565</v>
      </c>
      <c r="F7" s="39"/>
      <c r="G7" s="38">
        <v>2564</v>
      </c>
      <c r="H7" s="39"/>
      <c r="I7" s="38">
        <v>2565</v>
      </c>
      <c r="J7" s="39"/>
      <c r="K7" s="38">
        <v>2564</v>
      </c>
      <c r="L7" s="3"/>
    </row>
    <row r="8" spans="1:16" ht="24" customHeight="1" x14ac:dyDescent="0.25">
      <c r="A8" s="8" t="s">
        <v>195</v>
      </c>
      <c r="B8" s="8"/>
      <c r="C8" s="83"/>
      <c r="D8" s="83"/>
      <c r="E8" s="38"/>
      <c r="F8" s="39"/>
      <c r="G8" s="38"/>
      <c r="H8" s="39"/>
      <c r="I8" s="38"/>
      <c r="J8" s="39"/>
      <c r="K8" s="38"/>
      <c r="L8" s="3"/>
    </row>
    <row r="9" spans="1:16" ht="24" customHeight="1" x14ac:dyDescent="0.25">
      <c r="A9" s="84" t="s">
        <v>29</v>
      </c>
      <c r="B9" s="84"/>
      <c r="I9" s="3"/>
      <c r="J9" s="3"/>
      <c r="K9" s="3"/>
      <c r="L9" s="3"/>
    </row>
    <row r="10" spans="1:16" ht="24" customHeight="1" x14ac:dyDescent="0.25">
      <c r="A10" s="16" t="s">
        <v>145</v>
      </c>
      <c r="B10" s="16"/>
      <c r="C10" s="16"/>
      <c r="E10" s="11">
        <v>615652</v>
      </c>
      <c r="F10" s="29">
        <v>2786248</v>
      </c>
      <c r="G10" s="11">
        <v>550616</v>
      </c>
      <c r="H10" s="11"/>
      <c r="I10" s="11">
        <v>73554</v>
      </c>
      <c r="J10" s="11"/>
      <c r="K10" s="11">
        <v>82013</v>
      </c>
    </row>
    <row r="11" spans="1:16" ht="24" customHeight="1" x14ac:dyDescent="0.25">
      <c r="A11" s="29" t="s">
        <v>175</v>
      </c>
      <c r="C11" s="85">
        <v>6</v>
      </c>
      <c r="E11" s="11">
        <v>0</v>
      </c>
      <c r="G11" s="11">
        <v>0</v>
      </c>
      <c r="H11" s="11"/>
      <c r="I11" s="11">
        <v>0</v>
      </c>
      <c r="J11" s="11"/>
      <c r="K11" s="11">
        <v>110964</v>
      </c>
    </row>
    <row r="12" spans="1:16" ht="24" customHeight="1" x14ac:dyDescent="0.25">
      <c r="A12" s="29" t="s">
        <v>176</v>
      </c>
      <c r="C12" s="85">
        <v>2</v>
      </c>
      <c r="E12" s="11">
        <v>0</v>
      </c>
      <c r="G12" s="11">
        <v>0</v>
      </c>
      <c r="H12" s="11"/>
      <c r="I12" s="11">
        <v>10495</v>
      </c>
      <c r="J12" s="11"/>
      <c r="K12" s="11">
        <v>10495</v>
      </c>
    </row>
    <row r="13" spans="1:16" ht="24" customHeight="1" x14ac:dyDescent="0.25">
      <c r="A13" s="3" t="s">
        <v>30</v>
      </c>
      <c r="B13" s="3"/>
      <c r="E13" s="11">
        <v>30610</v>
      </c>
      <c r="G13" s="11">
        <v>27300</v>
      </c>
      <c r="H13" s="11"/>
      <c r="I13" s="11">
        <v>1301</v>
      </c>
      <c r="J13" s="11"/>
      <c r="K13" s="11">
        <v>434</v>
      </c>
    </row>
    <row r="14" spans="1:16" ht="24" customHeight="1" x14ac:dyDescent="0.25">
      <c r="A14" s="84" t="s">
        <v>31</v>
      </c>
      <c r="B14" s="84"/>
      <c r="C14" s="85"/>
      <c r="E14" s="22">
        <f>SUM(E10:E13)</f>
        <v>646262</v>
      </c>
      <c r="F14" s="11"/>
      <c r="G14" s="22">
        <f>SUM(G10:G13)</f>
        <v>577916</v>
      </c>
      <c r="H14" s="11"/>
      <c r="I14" s="22">
        <f>SUM(I10:I13)</f>
        <v>85350</v>
      </c>
      <c r="J14" s="11"/>
      <c r="K14" s="22">
        <f>SUM(K10:K13)</f>
        <v>203906</v>
      </c>
    </row>
    <row r="15" spans="1:16" ht="24" customHeight="1" x14ac:dyDescent="0.25">
      <c r="A15" s="84" t="s">
        <v>32</v>
      </c>
      <c r="B15" s="84"/>
      <c r="C15" s="85"/>
      <c r="E15" s="11"/>
      <c r="F15" s="11"/>
      <c r="G15" s="11"/>
      <c r="H15" s="11"/>
      <c r="I15" s="11"/>
      <c r="J15" s="11"/>
      <c r="K15" s="11"/>
    </row>
    <row r="16" spans="1:16" ht="24" customHeight="1" x14ac:dyDescent="0.25">
      <c r="A16" s="29" t="s">
        <v>146</v>
      </c>
      <c r="E16" s="11">
        <v>504773</v>
      </c>
      <c r="G16" s="11">
        <v>443551</v>
      </c>
      <c r="H16" s="11"/>
      <c r="I16" s="11">
        <v>51233</v>
      </c>
      <c r="J16" s="11"/>
      <c r="K16" s="11">
        <v>47690</v>
      </c>
    </row>
    <row r="17" spans="1:13" ht="24" customHeight="1" x14ac:dyDescent="0.25">
      <c r="A17" s="16" t="s">
        <v>139</v>
      </c>
      <c r="B17" s="16"/>
      <c r="C17" s="86"/>
      <c r="E17" s="11">
        <v>78597</v>
      </c>
      <c r="F17" s="11"/>
      <c r="G17" s="11">
        <v>83205</v>
      </c>
      <c r="H17" s="11"/>
      <c r="I17" s="11">
        <v>122</v>
      </c>
      <c r="J17" s="11"/>
      <c r="K17" s="11">
        <v>0</v>
      </c>
    </row>
    <row r="18" spans="1:13" ht="24" customHeight="1" x14ac:dyDescent="0.25">
      <c r="A18" s="16" t="s">
        <v>33</v>
      </c>
      <c r="B18" s="16"/>
      <c r="C18" s="86"/>
      <c r="E18" s="11">
        <v>105070</v>
      </c>
      <c r="F18" s="11"/>
      <c r="G18" s="11">
        <v>103178</v>
      </c>
      <c r="H18" s="11"/>
      <c r="I18" s="11">
        <v>37142</v>
      </c>
      <c r="J18" s="11"/>
      <c r="K18" s="11">
        <v>41586</v>
      </c>
    </row>
    <row r="19" spans="1:13" ht="24" customHeight="1" x14ac:dyDescent="0.25">
      <c r="A19" s="16" t="s">
        <v>197</v>
      </c>
      <c r="B19" s="16"/>
      <c r="C19" s="86"/>
      <c r="E19" s="11">
        <v>0</v>
      </c>
      <c r="F19" s="11"/>
      <c r="G19" s="11">
        <v>0</v>
      </c>
      <c r="H19" s="11"/>
      <c r="I19" s="11">
        <v>9100</v>
      </c>
      <c r="J19" s="11"/>
      <c r="K19" s="11">
        <v>0</v>
      </c>
    </row>
    <row r="20" spans="1:13" ht="24" customHeight="1" x14ac:dyDescent="0.25">
      <c r="A20" s="16" t="s">
        <v>160</v>
      </c>
      <c r="B20" s="16"/>
      <c r="C20" s="86"/>
      <c r="E20" s="11">
        <v>0</v>
      </c>
      <c r="F20" s="11"/>
      <c r="G20" s="11">
        <v>8949</v>
      </c>
      <c r="H20" s="11"/>
      <c r="I20" s="11">
        <v>3</v>
      </c>
      <c r="J20" s="11"/>
      <c r="K20" s="11">
        <v>0</v>
      </c>
    </row>
    <row r="21" spans="1:13" ht="24" customHeight="1" x14ac:dyDescent="0.25">
      <c r="A21" s="84" t="s">
        <v>34</v>
      </c>
      <c r="B21" s="84"/>
      <c r="E21" s="22">
        <f>SUM(E16:E20)</f>
        <v>688440</v>
      </c>
      <c r="F21" s="11"/>
      <c r="G21" s="22">
        <f>SUM(G16:G20)</f>
        <v>638883</v>
      </c>
      <c r="H21" s="11"/>
      <c r="I21" s="22">
        <f>SUM(I16:I20)</f>
        <v>97600</v>
      </c>
      <c r="J21" s="11"/>
      <c r="K21" s="22">
        <f>SUM(K16:K20)</f>
        <v>89276</v>
      </c>
    </row>
    <row r="22" spans="1:13" ht="24" customHeight="1" x14ac:dyDescent="0.25">
      <c r="A22" s="79" t="s">
        <v>168</v>
      </c>
      <c r="B22" s="79"/>
      <c r="C22" s="85"/>
      <c r="E22" s="11">
        <f>SUM(E14-E21)</f>
        <v>-42178</v>
      </c>
      <c r="F22" s="11"/>
      <c r="G22" s="11">
        <f>SUM(G14-G21)</f>
        <v>-60967</v>
      </c>
      <c r="H22" s="11"/>
      <c r="I22" s="11">
        <f>SUM(I14-I21)</f>
        <v>-12250</v>
      </c>
      <c r="J22" s="11"/>
      <c r="K22" s="11">
        <f>SUM(K14-K21)</f>
        <v>114630</v>
      </c>
    </row>
    <row r="23" spans="1:13" ht="24" customHeight="1" x14ac:dyDescent="0.25">
      <c r="A23" s="16" t="s">
        <v>199</v>
      </c>
      <c r="B23" s="16"/>
      <c r="C23" s="85">
        <v>6</v>
      </c>
      <c r="E23" s="121">
        <v>50648</v>
      </c>
      <c r="F23" s="41"/>
      <c r="G23" s="121">
        <v>98944</v>
      </c>
      <c r="H23" s="41"/>
      <c r="I23" s="41">
        <v>0</v>
      </c>
      <c r="J23" s="41"/>
      <c r="K23" s="41">
        <v>0</v>
      </c>
    </row>
    <row r="24" spans="1:13" ht="24" customHeight="1" x14ac:dyDescent="0.25">
      <c r="A24" s="16" t="s">
        <v>169</v>
      </c>
      <c r="B24" s="16"/>
      <c r="C24" s="85"/>
      <c r="E24" s="41">
        <v>339</v>
      </c>
      <c r="F24" s="41"/>
      <c r="G24" s="41">
        <v>2</v>
      </c>
      <c r="H24" s="41"/>
      <c r="I24" s="41">
        <v>3558</v>
      </c>
      <c r="J24" s="41"/>
      <c r="K24" s="41">
        <v>2839</v>
      </c>
    </row>
    <row r="25" spans="1:13" ht="24" customHeight="1" x14ac:dyDescent="0.25">
      <c r="A25" s="16" t="s">
        <v>161</v>
      </c>
      <c r="B25" s="16"/>
      <c r="E25" s="20">
        <v>-10443</v>
      </c>
      <c r="F25" s="11"/>
      <c r="G25" s="20">
        <v>-10334</v>
      </c>
      <c r="H25" s="11"/>
      <c r="I25" s="20">
        <v>-7093</v>
      </c>
      <c r="J25" s="11"/>
      <c r="K25" s="20">
        <v>-6847</v>
      </c>
    </row>
    <row r="26" spans="1:13" ht="24" customHeight="1" x14ac:dyDescent="0.25">
      <c r="A26" s="79" t="s">
        <v>154</v>
      </c>
      <c r="B26" s="79"/>
      <c r="C26" s="85"/>
      <c r="E26" s="11">
        <f>SUM(E22:E25)</f>
        <v>-1634</v>
      </c>
      <c r="F26" s="11"/>
      <c r="G26" s="11">
        <f>SUM(G22:G25)</f>
        <v>27645</v>
      </c>
      <c r="H26" s="11"/>
      <c r="I26" s="11">
        <f>SUM(I22:I25)</f>
        <v>-15785</v>
      </c>
      <c r="J26" s="11"/>
      <c r="K26" s="11">
        <f>SUM(K22:K25)</f>
        <v>110622</v>
      </c>
    </row>
    <row r="27" spans="1:13" ht="24" customHeight="1" x14ac:dyDescent="0.25">
      <c r="A27" s="29" t="s">
        <v>148</v>
      </c>
      <c r="C27" s="85">
        <v>13</v>
      </c>
      <c r="E27" s="20">
        <v>6030</v>
      </c>
      <c r="F27" s="11"/>
      <c r="G27" s="20">
        <v>13683</v>
      </c>
      <c r="H27" s="11"/>
      <c r="I27" s="20">
        <v>-1059</v>
      </c>
      <c r="J27" s="11"/>
      <c r="K27" s="20">
        <v>169</v>
      </c>
    </row>
    <row r="28" spans="1:13" ht="24" customHeight="1" x14ac:dyDescent="0.25">
      <c r="A28" s="44" t="s">
        <v>152</v>
      </c>
      <c r="B28" s="122"/>
      <c r="E28" s="11">
        <f>SUM(E26:E27)</f>
        <v>4396</v>
      </c>
      <c r="F28" s="11"/>
      <c r="G28" s="11">
        <f>SUM(G26:G27)</f>
        <v>41328</v>
      </c>
      <c r="H28" s="11"/>
      <c r="I28" s="11">
        <f>SUM(I26:I27)</f>
        <v>-16844</v>
      </c>
      <c r="J28" s="11"/>
      <c r="K28" s="11">
        <f>SUM(K26:K27)</f>
        <v>110791</v>
      </c>
    </row>
    <row r="29" spans="1:13" ht="24" customHeight="1" x14ac:dyDescent="0.25">
      <c r="A29" s="87"/>
      <c r="B29" s="87"/>
      <c r="E29" s="88"/>
      <c r="F29" s="11"/>
      <c r="G29" s="88"/>
      <c r="H29" s="11"/>
      <c r="I29" s="88"/>
      <c r="J29" s="11"/>
      <c r="K29" s="88"/>
      <c r="M29" s="89"/>
    </row>
    <row r="30" spans="1:13" ht="24" customHeight="1" x14ac:dyDescent="0.25">
      <c r="A30" s="90" t="s">
        <v>71</v>
      </c>
      <c r="B30" s="90"/>
      <c r="C30" s="83"/>
      <c r="D30" s="83"/>
      <c r="E30" s="38"/>
      <c r="F30" s="39"/>
      <c r="G30" s="38"/>
      <c r="H30" s="39"/>
      <c r="I30" s="38"/>
      <c r="J30" s="39"/>
      <c r="K30" s="38"/>
    </row>
    <row r="31" spans="1:13" ht="24" customHeight="1" x14ac:dyDescent="0.25">
      <c r="A31" s="91" t="s">
        <v>117</v>
      </c>
      <c r="B31" s="91"/>
      <c r="C31" s="83"/>
      <c r="D31" s="83"/>
      <c r="E31" s="38"/>
      <c r="F31" s="39"/>
      <c r="G31" s="38"/>
      <c r="H31" s="39"/>
      <c r="I31" s="38"/>
      <c r="J31" s="39"/>
      <c r="K31" s="38"/>
    </row>
    <row r="32" spans="1:13" ht="24" customHeight="1" x14ac:dyDescent="0.25">
      <c r="A32" s="92" t="s">
        <v>177</v>
      </c>
      <c r="B32" s="92"/>
      <c r="C32" s="85">
        <v>6</v>
      </c>
      <c r="E32" s="28">
        <v>-75981</v>
      </c>
      <c r="F32" s="132"/>
      <c r="G32" s="28">
        <v>62339</v>
      </c>
      <c r="H32" s="132"/>
      <c r="I32" s="28">
        <v>0</v>
      </c>
      <c r="J32" s="132"/>
      <c r="K32" s="28">
        <v>0</v>
      </c>
    </row>
    <row r="33" spans="1:13" ht="24" customHeight="1" x14ac:dyDescent="0.25">
      <c r="A33" s="130" t="s">
        <v>192</v>
      </c>
      <c r="B33" s="92"/>
      <c r="C33" s="85"/>
      <c r="E33" s="28"/>
      <c r="F33" s="132"/>
      <c r="G33" s="28"/>
      <c r="H33" s="132"/>
      <c r="I33" s="28"/>
      <c r="J33" s="132"/>
      <c r="K33" s="28"/>
    </row>
    <row r="34" spans="1:13" ht="24" customHeight="1" x14ac:dyDescent="0.25">
      <c r="A34" s="131" t="s">
        <v>194</v>
      </c>
      <c r="B34" s="92"/>
      <c r="C34" s="85"/>
      <c r="E34" s="38"/>
      <c r="F34" s="39"/>
      <c r="G34" s="38"/>
      <c r="H34" s="39"/>
      <c r="I34" s="38"/>
      <c r="J34" s="39"/>
      <c r="K34" s="38"/>
    </row>
    <row r="35" spans="1:13" ht="24" customHeight="1" x14ac:dyDescent="0.25">
      <c r="A35" s="131" t="s">
        <v>193</v>
      </c>
      <c r="B35" s="92"/>
      <c r="C35" s="85"/>
      <c r="E35" s="21">
        <v>16350</v>
      </c>
      <c r="F35" s="94"/>
      <c r="G35" s="21">
        <v>0</v>
      </c>
      <c r="H35" s="94"/>
      <c r="I35" s="21">
        <v>2540</v>
      </c>
      <c r="J35" s="94"/>
      <c r="K35" s="21">
        <v>0</v>
      </c>
    </row>
    <row r="36" spans="1:13" ht="24" customHeight="1" x14ac:dyDescent="0.65">
      <c r="A36" s="90" t="s">
        <v>90</v>
      </c>
      <c r="B36" s="90"/>
      <c r="C36" s="93"/>
      <c r="E36" s="95">
        <f>SUM(E32:E35)</f>
        <v>-59631</v>
      </c>
      <c r="F36" s="94"/>
      <c r="G36" s="95">
        <f>SUM(G32:G35)</f>
        <v>62339</v>
      </c>
      <c r="H36" s="94"/>
      <c r="I36" s="95">
        <f>SUM(I32:I35)</f>
        <v>2540</v>
      </c>
      <c r="J36" s="94"/>
      <c r="K36" s="95">
        <f>SUM(K32:K35)</f>
        <v>0</v>
      </c>
    </row>
    <row r="37" spans="1:13" ht="24" customHeight="1" x14ac:dyDescent="0.25">
      <c r="A37" s="90"/>
      <c r="B37" s="90"/>
      <c r="E37" s="96"/>
      <c r="F37" s="97"/>
      <c r="G37" s="96"/>
      <c r="H37" s="98"/>
      <c r="I37" s="96"/>
      <c r="J37" s="18"/>
      <c r="K37" s="96"/>
    </row>
    <row r="38" spans="1:13" ht="24" customHeight="1" thickBot="1" x14ac:dyDescent="0.3">
      <c r="A38" s="90" t="s">
        <v>75</v>
      </c>
      <c r="B38" s="90"/>
      <c r="E38" s="17">
        <f>SUM(E28,E36)</f>
        <v>-55235</v>
      </c>
      <c r="F38" s="97"/>
      <c r="G38" s="17">
        <f>SUM(G28,G36)</f>
        <v>103667</v>
      </c>
      <c r="H38" s="98"/>
      <c r="I38" s="17">
        <f>SUM(I28,I36)</f>
        <v>-14304</v>
      </c>
      <c r="J38" s="18"/>
      <c r="K38" s="17">
        <f>SUM(K28,K36)</f>
        <v>110791</v>
      </c>
    </row>
    <row r="39" spans="1:13" ht="24" customHeight="1" thickTop="1" x14ac:dyDescent="0.25">
      <c r="A39" s="90"/>
      <c r="B39" s="90"/>
      <c r="E39" s="96"/>
      <c r="F39" s="97"/>
      <c r="G39" s="96"/>
      <c r="H39" s="98"/>
      <c r="I39" s="96"/>
      <c r="J39" s="18"/>
      <c r="K39" s="96"/>
    </row>
    <row r="40" spans="1:13" ht="24" customHeight="1" x14ac:dyDescent="0.25">
      <c r="A40" s="46" t="s">
        <v>85</v>
      </c>
      <c r="B40" s="46"/>
      <c r="E40" s="99"/>
      <c r="F40" s="97"/>
      <c r="G40" s="99"/>
      <c r="H40" s="98"/>
      <c r="I40" s="96"/>
      <c r="J40" s="18"/>
      <c r="K40" s="96"/>
      <c r="M40" s="43"/>
    </row>
    <row r="41" spans="1:13" ht="24" customHeight="1" x14ac:dyDescent="0.25">
      <c r="K41" s="32" t="s">
        <v>74</v>
      </c>
    </row>
    <row r="42" spans="1:13" ht="24" customHeight="1" x14ac:dyDescent="0.25">
      <c r="A42" s="79" t="s">
        <v>91</v>
      </c>
      <c r="B42" s="79"/>
      <c r="C42" s="78"/>
      <c r="D42" s="78"/>
      <c r="E42" s="78"/>
      <c r="F42" s="78"/>
      <c r="G42" s="78"/>
      <c r="H42" s="78"/>
      <c r="I42" s="78"/>
      <c r="J42" s="78"/>
      <c r="K42" s="78"/>
    </row>
    <row r="43" spans="1:13" ht="24" customHeight="1" x14ac:dyDescent="0.25">
      <c r="A43" s="79" t="s">
        <v>72</v>
      </c>
      <c r="B43" s="79"/>
      <c r="C43" s="78"/>
      <c r="D43" s="78"/>
      <c r="E43" s="78"/>
      <c r="F43" s="78"/>
      <c r="G43" s="78"/>
      <c r="H43" s="78"/>
      <c r="I43" s="80"/>
      <c r="J43" s="78"/>
      <c r="K43" s="80"/>
    </row>
    <row r="44" spans="1:13" ht="24" customHeight="1" x14ac:dyDescent="0.25">
      <c r="A44" s="79" t="s">
        <v>183</v>
      </c>
      <c r="B44" s="79"/>
      <c r="C44" s="78"/>
      <c r="D44" s="78"/>
      <c r="E44" s="78"/>
      <c r="F44" s="78"/>
      <c r="G44" s="78"/>
      <c r="H44" s="78"/>
      <c r="I44" s="80"/>
      <c r="J44" s="78"/>
      <c r="K44" s="80"/>
    </row>
    <row r="45" spans="1:13" ht="24" customHeight="1" x14ac:dyDescent="0.25">
      <c r="C45" s="78"/>
      <c r="D45" s="78"/>
      <c r="E45" s="78"/>
      <c r="F45" s="78"/>
      <c r="G45" s="78"/>
      <c r="H45" s="78"/>
      <c r="I45" s="80"/>
      <c r="J45" s="78"/>
      <c r="K45" s="32" t="s">
        <v>87</v>
      </c>
    </row>
    <row r="46" spans="1:13" ht="24" customHeight="1" x14ac:dyDescent="0.25">
      <c r="E46" s="37"/>
      <c r="F46" s="37" t="s">
        <v>0</v>
      </c>
      <c r="G46" s="37"/>
      <c r="H46" s="81"/>
      <c r="I46" s="37"/>
      <c r="J46" s="37" t="s">
        <v>1</v>
      </c>
      <c r="K46" s="37"/>
    </row>
    <row r="47" spans="1:13" ht="24" customHeight="1" x14ac:dyDescent="0.25">
      <c r="C47" s="83" t="s">
        <v>2</v>
      </c>
      <c r="D47" s="83"/>
      <c r="E47" s="38">
        <v>2565</v>
      </c>
      <c r="F47" s="39"/>
      <c r="G47" s="38">
        <v>2564</v>
      </c>
      <c r="H47" s="39"/>
      <c r="I47" s="38">
        <v>2565</v>
      </c>
      <c r="J47" s="39"/>
      <c r="K47" s="38">
        <v>2564</v>
      </c>
    </row>
    <row r="48" spans="1:13" ht="24" customHeight="1" x14ac:dyDescent="0.25">
      <c r="A48" s="90" t="s">
        <v>150</v>
      </c>
      <c r="B48" s="90"/>
      <c r="E48" s="18"/>
      <c r="F48" s="97"/>
      <c r="G48" s="18"/>
      <c r="H48" s="100"/>
      <c r="I48" s="101"/>
      <c r="J48" s="18"/>
      <c r="K48" s="101"/>
    </row>
    <row r="49" spans="1:13" ht="24" customHeight="1" thickBot="1" x14ac:dyDescent="0.3">
      <c r="A49" s="3" t="s">
        <v>63</v>
      </c>
      <c r="B49" s="3"/>
      <c r="E49" s="17">
        <f>SUM(E28)</f>
        <v>4396</v>
      </c>
      <c r="F49" s="102"/>
      <c r="G49" s="17">
        <f>SUM(G28)</f>
        <v>41328</v>
      </c>
      <c r="H49" s="11"/>
      <c r="I49" s="17">
        <f>I28</f>
        <v>-16844</v>
      </c>
      <c r="J49" s="18"/>
      <c r="K49" s="17">
        <f>K28</f>
        <v>110791</v>
      </c>
    </row>
    <row r="50" spans="1:13" ht="24" customHeight="1" thickTop="1" x14ac:dyDescent="0.25">
      <c r="A50" s="103"/>
      <c r="B50" s="103"/>
      <c r="E50" s="26"/>
      <c r="F50" s="11"/>
      <c r="G50" s="26"/>
      <c r="H50" s="9"/>
      <c r="I50" s="9"/>
      <c r="J50" s="9"/>
      <c r="K50" s="9"/>
    </row>
    <row r="51" spans="1:13" ht="24" customHeight="1" x14ac:dyDescent="0.25">
      <c r="A51" s="8" t="s">
        <v>64</v>
      </c>
      <c r="B51" s="8"/>
      <c r="E51" s="11"/>
      <c r="F51" s="11"/>
      <c r="G51" s="11"/>
      <c r="H51" s="11"/>
      <c r="I51" s="26"/>
      <c r="J51" s="26"/>
      <c r="K51" s="26"/>
      <c r="M51" s="104"/>
    </row>
    <row r="52" spans="1:13" ht="24" customHeight="1" thickBot="1" x14ac:dyDescent="0.3">
      <c r="A52" s="3" t="s">
        <v>63</v>
      </c>
      <c r="B52" s="3"/>
      <c r="E52" s="17">
        <f>E38</f>
        <v>-55235</v>
      </c>
      <c r="F52" s="11"/>
      <c r="G52" s="17">
        <f>G38</f>
        <v>103667</v>
      </c>
      <c r="H52" s="11"/>
      <c r="I52" s="17">
        <f>I38</f>
        <v>-14304</v>
      </c>
      <c r="J52" s="18"/>
      <c r="K52" s="17">
        <f>K38</f>
        <v>110791</v>
      </c>
      <c r="M52" s="46"/>
    </row>
    <row r="53" spans="1:13" ht="24" customHeight="1" thickTop="1" x14ac:dyDescent="0.25">
      <c r="A53" s="3"/>
      <c r="B53" s="3"/>
      <c r="E53" s="105"/>
      <c r="F53" s="105"/>
      <c r="G53" s="105"/>
      <c r="H53" s="105"/>
      <c r="I53" s="105"/>
      <c r="J53" s="105"/>
      <c r="K53" s="105"/>
    </row>
    <row r="54" spans="1:13" ht="24" customHeight="1" x14ac:dyDescent="0.25">
      <c r="A54" s="8" t="s">
        <v>143</v>
      </c>
      <c r="B54" s="8"/>
      <c r="C54" s="85">
        <v>14</v>
      </c>
      <c r="E54" s="106"/>
      <c r="F54" s="102"/>
      <c r="G54" s="106"/>
      <c r="H54" s="102"/>
      <c r="I54" s="106"/>
      <c r="J54" s="106"/>
      <c r="K54" s="106"/>
      <c r="M54" s="104"/>
    </row>
    <row r="55" spans="1:13" ht="24" customHeight="1" x14ac:dyDescent="0.25">
      <c r="A55" s="92" t="s">
        <v>35</v>
      </c>
      <c r="B55" s="92"/>
      <c r="E55" s="107"/>
      <c r="F55" s="102"/>
      <c r="G55" s="107"/>
      <c r="H55" s="106"/>
      <c r="I55" s="107"/>
      <c r="J55" s="106"/>
      <c r="K55" s="107"/>
    </row>
    <row r="56" spans="1:13" ht="24" customHeight="1" thickBot="1" x14ac:dyDescent="0.3">
      <c r="A56" s="92" t="s">
        <v>151</v>
      </c>
      <c r="B56" s="92"/>
      <c r="E56" s="19">
        <f>E49/482580</f>
        <v>9.1093704670728165E-3</v>
      </c>
      <c r="F56" s="108"/>
      <c r="G56" s="19">
        <f>G49/482580</f>
        <v>8.563968668407311E-2</v>
      </c>
      <c r="H56" s="108"/>
      <c r="I56" s="19">
        <f>I49/482580</f>
        <v>-3.4904057358365451E-2</v>
      </c>
      <c r="J56" s="107"/>
      <c r="K56" s="19">
        <f>K49/482580</f>
        <v>0.22958058767458245</v>
      </c>
      <c r="M56" s="109"/>
    </row>
    <row r="57" spans="1:13" ht="24" customHeight="1" thickTop="1" x14ac:dyDescent="0.25">
      <c r="A57" s="79"/>
      <c r="B57" s="79"/>
      <c r="E57" s="110"/>
      <c r="F57" s="11"/>
      <c r="G57" s="110"/>
      <c r="H57" s="11"/>
      <c r="I57" s="110"/>
      <c r="J57" s="11"/>
      <c r="K57" s="110"/>
    </row>
    <row r="58" spans="1:13" ht="24" customHeight="1" x14ac:dyDescent="0.25">
      <c r="A58" s="46" t="s">
        <v>85</v>
      </c>
      <c r="B58" s="46"/>
      <c r="F58" s="31"/>
      <c r="H58" s="31"/>
      <c r="I58" s="31"/>
      <c r="J58" s="31"/>
      <c r="K58" s="31"/>
    </row>
  </sheetData>
  <customSheetViews>
    <customSheetView guid="{E8EB09DC-331B-455E-B96E-C83E5DBF8B12}" showPageBreaks="1" showGridLines="0" printArea="1" view="pageBreakPreview" topLeftCell="A16">
      <selection activeCell="B20" sqref="B2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1"/>
    </customSheetView>
    <customSheetView guid="{6B173BD9-73EB-4A05-80C7-E17E753E42F2}" showPageBreaks="1" showGridLines="0" printArea="1" view="pageBreakPreview" topLeftCell="A25">
      <selection activeCell="A50" sqref="A5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2"/>
    </customSheetView>
  </customSheetViews>
  <printOptions horizontalCentered="1"/>
  <pageMargins left="0.62" right="0.196850393700787" top="0.78700000000000003" bottom="0.2" header="0.31496062992126" footer="0.31496062992126"/>
  <pageSetup paperSize="9" scale="75" fitToHeight="7" orientation="portrait" r:id="rId3"/>
  <rowBreaks count="3" manualBreakCount="3">
    <brk id="40" max="16383" man="1"/>
    <brk id="94" max="16383" man="1"/>
    <brk id="17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36"/>
  <sheetViews>
    <sheetView showGridLines="0" view="pageBreakPreview" zoomScale="85" zoomScaleNormal="80" zoomScaleSheetLayoutView="85" workbookViewId="0"/>
  </sheetViews>
  <sheetFormatPr defaultColWidth="9.1796875" defaultRowHeight="24" customHeight="1" x14ac:dyDescent="0.25"/>
  <cols>
    <col min="1" max="1" width="33.81640625" style="3" customWidth="1"/>
    <col min="2" max="2" width="14.54296875" style="3" customWidth="1"/>
    <col min="3" max="3" width="1" style="5" customWidth="1"/>
    <col min="4" max="4" width="21.26953125" style="3" customWidth="1"/>
    <col min="5" max="5" width="1" style="5" customWidth="1"/>
    <col min="6" max="6" width="21.26953125" style="3" customWidth="1"/>
    <col min="7" max="7" width="1" style="3" customWidth="1"/>
    <col min="8" max="8" width="21.26953125" style="3" customWidth="1"/>
    <col min="9" max="9" width="1" style="3" customWidth="1"/>
    <col min="10" max="10" width="18.26953125" style="3" customWidth="1"/>
    <col min="11" max="11" width="1" style="3" customWidth="1"/>
    <col min="12" max="12" width="17.26953125" style="3" customWidth="1"/>
    <col min="13" max="13" width="1" style="3" customWidth="1"/>
    <col min="14" max="14" width="17.26953125" style="3" customWidth="1"/>
    <col min="15" max="15" width="1" style="3" customWidth="1"/>
    <col min="16" max="16" width="20.1796875" style="3" customWidth="1"/>
    <col min="17" max="17" width="1" style="3" customWidth="1"/>
    <col min="18" max="18" width="18.26953125" style="3" customWidth="1"/>
    <col min="19" max="19" width="1" style="3" customWidth="1"/>
    <col min="20" max="20" width="18.26953125" style="3" customWidth="1"/>
    <col min="21" max="21" width="1" style="3" customWidth="1"/>
    <col min="22" max="22" width="16.81640625" style="3" customWidth="1"/>
    <col min="23" max="16384" width="9.1796875" style="3"/>
  </cols>
  <sheetData>
    <row r="1" spans="1:22" ht="24" customHeight="1" x14ac:dyDescent="0.25">
      <c r="T1" s="119" t="s">
        <v>74</v>
      </c>
    </row>
    <row r="2" spans="1:22" ht="24" customHeight="1" x14ac:dyDescent="0.25">
      <c r="A2" s="136" t="s">
        <v>91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2" ht="24" customHeight="1" x14ac:dyDescent="0.25">
      <c r="A3" s="136" t="s">
        <v>49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2" ht="24" customHeight="1" x14ac:dyDescent="0.25">
      <c r="A4" s="136" t="s">
        <v>183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</row>
    <row r="5" spans="1:22" ht="24" customHeight="1" x14ac:dyDescent="0.25">
      <c r="B5" s="137" t="s">
        <v>73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2" ht="24" customHeight="1" x14ac:dyDescent="0.25">
      <c r="B6" s="138" t="s">
        <v>0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</row>
    <row r="7" spans="1:22" ht="24" customHeight="1" x14ac:dyDescent="0.25">
      <c r="B7" s="4"/>
      <c r="D7" s="4" t="s">
        <v>65</v>
      </c>
      <c r="F7" s="4" t="s">
        <v>65</v>
      </c>
      <c r="H7" s="4" t="s">
        <v>81</v>
      </c>
      <c r="J7" s="4"/>
      <c r="P7" s="139" t="s">
        <v>61</v>
      </c>
      <c r="Q7" s="139"/>
      <c r="R7" s="139"/>
      <c r="S7" s="139"/>
    </row>
    <row r="8" spans="1:22" s="4" customFormat="1" ht="24" customHeight="1" x14ac:dyDescent="0.25">
      <c r="D8" s="4" t="s">
        <v>66</v>
      </c>
      <c r="F8" s="4" t="s">
        <v>66</v>
      </c>
      <c r="H8" s="4" t="s">
        <v>112</v>
      </c>
      <c r="P8" s="6" t="s">
        <v>127</v>
      </c>
    </row>
    <row r="9" spans="1:22" s="4" customFormat="1" ht="24" customHeight="1" x14ac:dyDescent="0.25">
      <c r="C9" s="5"/>
      <c r="D9" s="4" t="s">
        <v>123</v>
      </c>
      <c r="E9" s="5"/>
      <c r="F9" s="4" t="s">
        <v>109</v>
      </c>
      <c r="H9" s="4" t="s">
        <v>113</v>
      </c>
      <c r="J9" s="4" t="s">
        <v>79</v>
      </c>
      <c r="L9" s="135" t="s">
        <v>24</v>
      </c>
      <c r="M9" s="135"/>
      <c r="N9" s="135"/>
      <c r="P9" s="4" t="s">
        <v>92</v>
      </c>
    </row>
    <row r="10" spans="1:22" s="4" customFormat="1" ht="24" customHeight="1" x14ac:dyDescent="0.25">
      <c r="B10" s="4" t="s">
        <v>67</v>
      </c>
      <c r="C10" s="5"/>
      <c r="D10" s="4" t="s">
        <v>125</v>
      </c>
      <c r="E10" s="5"/>
      <c r="F10" s="4" t="s">
        <v>110</v>
      </c>
      <c r="H10" s="4" t="s">
        <v>162</v>
      </c>
      <c r="J10" s="4" t="s">
        <v>80</v>
      </c>
      <c r="L10" s="4" t="s">
        <v>147</v>
      </c>
      <c r="P10" s="4" t="s">
        <v>93</v>
      </c>
      <c r="R10" s="4" t="s">
        <v>68</v>
      </c>
      <c r="T10" s="4" t="s">
        <v>89</v>
      </c>
    </row>
    <row r="11" spans="1:22" s="4" customFormat="1" ht="24" customHeight="1" x14ac:dyDescent="0.25">
      <c r="B11" s="123" t="s">
        <v>69</v>
      </c>
      <c r="C11" s="7"/>
      <c r="D11" s="123" t="s">
        <v>124</v>
      </c>
      <c r="E11" s="7"/>
      <c r="F11" s="123" t="s">
        <v>111</v>
      </c>
      <c r="H11" s="123" t="s">
        <v>114</v>
      </c>
      <c r="J11" s="123" t="s">
        <v>115</v>
      </c>
      <c r="L11" s="123" t="s">
        <v>134</v>
      </c>
      <c r="N11" s="123" t="s">
        <v>50</v>
      </c>
      <c r="P11" s="123" t="s">
        <v>94</v>
      </c>
      <c r="R11" s="123" t="s">
        <v>70</v>
      </c>
      <c r="T11" s="123" t="s">
        <v>22</v>
      </c>
    </row>
    <row r="12" spans="1:22" ht="24" customHeight="1" x14ac:dyDescent="0.25">
      <c r="A12" s="8" t="s">
        <v>164</v>
      </c>
      <c r="B12" s="9">
        <v>482580</v>
      </c>
      <c r="C12" s="9"/>
      <c r="D12" s="9">
        <v>-80767</v>
      </c>
      <c r="E12" s="9"/>
      <c r="F12" s="9">
        <v>1494</v>
      </c>
      <c r="G12" s="9"/>
      <c r="H12" s="9">
        <v>-135833</v>
      </c>
      <c r="I12" s="9"/>
      <c r="J12" s="9">
        <v>40953</v>
      </c>
      <c r="K12" s="9"/>
      <c r="L12" s="9">
        <v>50000</v>
      </c>
      <c r="M12" s="9"/>
      <c r="N12" s="9">
        <v>4147407</v>
      </c>
      <c r="O12" s="9"/>
      <c r="P12" s="9">
        <v>-286334</v>
      </c>
      <c r="Q12" s="9"/>
      <c r="R12" s="9">
        <f>SUM(O12:P12)</f>
        <v>-286334</v>
      </c>
      <c r="S12" s="9"/>
      <c r="T12" s="9">
        <f>SUM(R12,B12,L12,N12,F12,H12,J12,D12)</f>
        <v>4219500</v>
      </c>
    </row>
    <row r="13" spans="1:22" ht="24" customHeight="1" x14ac:dyDescent="0.25">
      <c r="A13" s="3" t="s">
        <v>179</v>
      </c>
      <c r="B13" s="9">
        <v>0</v>
      </c>
      <c r="C13" s="9"/>
      <c r="D13" s="9">
        <v>0</v>
      </c>
      <c r="E13" s="9"/>
      <c r="F13" s="9">
        <v>0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f>PL!G28</f>
        <v>41328</v>
      </c>
      <c r="O13" s="9"/>
      <c r="P13" s="9">
        <v>0</v>
      </c>
      <c r="Q13" s="9"/>
      <c r="R13" s="9">
        <v>0</v>
      </c>
      <c r="S13" s="9"/>
      <c r="T13" s="9">
        <f>SUM(R13,B13,L13,N13,F13,H13,J13)</f>
        <v>41328</v>
      </c>
    </row>
    <row r="14" spans="1:22" ht="24" customHeight="1" x14ac:dyDescent="0.25">
      <c r="A14" s="3" t="s">
        <v>90</v>
      </c>
      <c r="B14" s="10">
        <v>0</v>
      </c>
      <c r="C14" s="9"/>
      <c r="D14" s="10">
        <v>0</v>
      </c>
      <c r="E14" s="9"/>
      <c r="F14" s="10">
        <v>0</v>
      </c>
      <c r="G14" s="9"/>
      <c r="H14" s="10">
        <v>0</v>
      </c>
      <c r="I14" s="9"/>
      <c r="J14" s="10">
        <v>0</v>
      </c>
      <c r="K14" s="9"/>
      <c r="L14" s="10">
        <v>0</v>
      </c>
      <c r="M14" s="9"/>
      <c r="N14" s="10">
        <f>PL!G35</f>
        <v>0</v>
      </c>
      <c r="O14" s="9"/>
      <c r="P14" s="10">
        <f>PL!G32</f>
        <v>62339</v>
      </c>
      <c r="Q14" s="9"/>
      <c r="R14" s="10">
        <f>SUM(O14:P14)</f>
        <v>62339</v>
      </c>
      <c r="S14" s="9"/>
      <c r="T14" s="10">
        <f>SUM(R14,B14,L14,N14,F14,H14,J14)</f>
        <v>62339</v>
      </c>
    </row>
    <row r="15" spans="1:22" ht="24" customHeight="1" x14ac:dyDescent="0.25">
      <c r="A15" s="3" t="s">
        <v>78</v>
      </c>
      <c r="B15" s="9">
        <f>SUM(B13:B14)</f>
        <v>0</v>
      </c>
      <c r="C15" s="9"/>
      <c r="D15" s="9">
        <f>SUM(D13:D14)</f>
        <v>0</v>
      </c>
      <c r="E15" s="9"/>
      <c r="F15" s="9">
        <f>SUM(F13:F14)</f>
        <v>0</v>
      </c>
      <c r="G15" s="9"/>
      <c r="H15" s="9">
        <f>SUM(H13:H14)</f>
        <v>0</v>
      </c>
      <c r="I15" s="9"/>
      <c r="J15" s="9">
        <f>SUM(J13:J14)</f>
        <v>0</v>
      </c>
      <c r="K15" s="9"/>
      <c r="L15" s="9">
        <f>SUM(L13:L14)</f>
        <v>0</v>
      </c>
      <c r="M15" s="9"/>
      <c r="N15" s="9">
        <f>SUM(N13:N14)</f>
        <v>41328</v>
      </c>
      <c r="O15" s="9"/>
      <c r="P15" s="9">
        <f>SUM(P13:P14)</f>
        <v>62339</v>
      </c>
      <c r="Q15" s="9"/>
      <c r="R15" s="9">
        <f>SUM(R13:R14)</f>
        <v>62339</v>
      </c>
      <c r="S15" s="9"/>
      <c r="T15" s="9">
        <f>SUM(T13:T14)</f>
        <v>103667</v>
      </c>
      <c r="V15" s="11"/>
    </row>
    <row r="16" spans="1:22" ht="24" customHeight="1" x14ac:dyDescent="0.25">
      <c r="A16" s="3" t="s">
        <v>178</v>
      </c>
      <c r="B16" s="9">
        <v>0</v>
      </c>
      <c r="C16" s="9"/>
      <c r="D16" s="9">
        <v>0</v>
      </c>
      <c r="E16" s="9"/>
      <c r="F16" s="9">
        <v>0</v>
      </c>
      <c r="G16" s="9"/>
      <c r="H16" s="9">
        <v>0</v>
      </c>
      <c r="I16" s="9"/>
      <c r="J16" s="9">
        <v>0</v>
      </c>
      <c r="K16" s="9"/>
      <c r="L16" s="9">
        <v>0</v>
      </c>
      <c r="M16" s="9"/>
      <c r="N16" s="9">
        <v>-91689</v>
      </c>
      <c r="O16" s="9"/>
      <c r="P16" s="9">
        <v>0</v>
      </c>
      <c r="Q16" s="9"/>
      <c r="R16" s="9">
        <v>0</v>
      </c>
      <c r="S16" s="9"/>
      <c r="T16" s="9">
        <f>SUM(R16,B16,L16,N16,F16,H16,J16)</f>
        <v>-91689</v>
      </c>
    </row>
    <row r="17" spans="1:22" ht="24" customHeight="1" thickBot="1" x14ac:dyDescent="0.3">
      <c r="A17" s="8" t="s">
        <v>165</v>
      </c>
      <c r="B17" s="12">
        <f>SUM(B12:B12,B15:B16)</f>
        <v>482580</v>
      </c>
      <c r="C17" s="9"/>
      <c r="D17" s="12">
        <f>SUM(D12:D12,D15:D16)</f>
        <v>-80767</v>
      </c>
      <c r="E17" s="9"/>
      <c r="F17" s="12">
        <f>SUM(F12:F12,F15:F16)</f>
        <v>1494</v>
      </c>
      <c r="G17" s="9"/>
      <c r="H17" s="12">
        <f>SUM(H12:H12,H15:H16)</f>
        <v>-135833</v>
      </c>
      <c r="I17" s="9"/>
      <c r="J17" s="12">
        <f>SUM(J12:J12,J15:J16)</f>
        <v>40953</v>
      </c>
      <c r="K17" s="9"/>
      <c r="L17" s="12">
        <f>SUM(L12:L12,L15:L16)</f>
        <v>50000</v>
      </c>
      <c r="M17" s="9"/>
      <c r="N17" s="12">
        <f>SUM(N12:N12,N15:N16)</f>
        <v>4097046</v>
      </c>
      <c r="O17" s="9"/>
      <c r="P17" s="12">
        <f>SUM(P12:P12,P15:P16)</f>
        <v>-223995</v>
      </c>
      <c r="Q17" s="9"/>
      <c r="R17" s="12">
        <f>SUM(R12:R12,R15:R16)</f>
        <v>-223995</v>
      </c>
      <c r="S17" s="9"/>
      <c r="T17" s="12">
        <f>SUM(T12:T12,T15:T16)</f>
        <v>4231478</v>
      </c>
      <c r="V17" s="11"/>
    </row>
    <row r="18" spans="1:22" ht="24" customHeight="1" thickTop="1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V18" s="11"/>
    </row>
    <row r="19" spans="1:22" ht="24" customHeight="1" x14ac:dyDescent="0.25">
      <c r="A19" s="8" t="s">
        <v>184</v>
      </c>
      <c r="B19" s="9">
        <v>482580</v>
      </c>
      <c r="C19" s="9"/>
      <c r="D19" s="9">
        <v>-80767</v>
      </c>
      <c r="E19" s="9"/>
      <c r="F19" s="9">
        <v>1494</v>
      </c>
      <c r="G19" s="9"/>
      <c r="H19" s="9">
        <v>-135833</v>
      </c>
      <c r="I19" s="9"/>
      <c r="J19" s="9">
        <v>40953</v>
      </c>
      <c r="K19" s="9"/>
      <c r="L19" s="9">
        <v>50000</v>
      </c>
      <c r="M19" s="9"/>
      <c r="N19" s="9">
        <v>4143557</v>
      </c>
      <c r="O19" s="9"/>
      <c r="P19" s="9">
        <v>-101089</v>
      </c>
      <c r="Q19" s="9"/>
      <c r="R19" s="9">
        <f>SUM(O19:P19)</f>
        <v>-101089</v>
      </c>
      <c r="S19" s="9"/>
      <c r="T19" s="9">
        <f>SUM(R19,B19,L19,N19,F19,H19,J19,D19)</f>
        <v>4400895</v>
      </c>
    </row>
    <row r="20" spans="1:22" ht="24" customHeight="1" x14ac:dyDescent="0.25">
      <c r="A20" s="3" t="s">
        <v>179</v>
      </c>
      <c r="B20" s="9">
        <v>0</v>
      </c>
      <c r="C20" s="9"/>
      <c r="D20" s="9">
        <v>0</v>
      </c>
      <c r="E20" s="9"/>
      <c r="F20" s="9">
        <v>0</v>
      </c>
      <c r="G20" s="9"/>
      <c r="H20" s="9">
        <v>0</v>
      </c>
      <c r="I20" s="9"/>
      <c r="J20" s="9">
        <v>0</v>
      </c>
      <c r="K20" s="9"/>
      <c r="L20" s="9">
        <v>0</v>
      </c>
      <c r="M20" s="9"/>
      <c r="N20" s="9">
        <f>PL!E28</f>
        <v>4396</v>
      </c>
      <c r="O20" s="9"/>
      <c r="P20" s="9">
        <v>0</v>
      </c>
      <c r="Q20" s="9"/>
      <c r="R20" s="9">
        <f>SUM(O20:P20)</f>
        <v>0</v>
      </c>
      <c r="S20" s="9"/>
      <c r="T20" s="9">
        <f>SUM(R20,D20,B20,L20,N20,F20,H20,J20)</f>
        <v>4396</v>
      </c>
    </row>
    <row r="21" spans="1:22" ht="24" customHeight="1" x14ac:dyDescent="0.25">
      <c r="A21" s="3" t="s">
        <v>90</v>
      </c>
      <c r="B21" s="10">
        <v>0</v>
      </c>
      <c r="C21" s="9"/>
      <c r="D21" s="10">
        <v>0</v>
      </c>
      <c r="E21" s="9"/>
      <c r="F21" s="10">
        <v>0</v>
      </c>
      <c r="G21" s="9"/>
      <c r="H21" s="10">
        <v>0</v>
      </c>
      <c r="I21" s="9"/>
      <c r="J21" s="10">
        <v>0</v>
      </c>
      <c r="K21" s="9"/>
      <c r="L21" s="10">
        <v>0</v>
      </c>
      <c r="M21" s="9"/>
      <c r="N21" s="10">
        <f>PL!E35</f>
        <v>16350</v>
      </c>
      <c r="O21" s="9"/>
      <c r="P21" s="10">
        <f>PL!E32</f>
        <v>-75981</v>
      </c>
      <c r="Q21" s="9"/>
      <c r="R21" s="10">
        <f>SUM(P21)</f>
        <v>-75981</v>
      </c>
      <c r="S21" s="9"/>
      <c r="T21" s="10">
        <f>SUM(R21,B21,L21,N21,F21,H21,J21,D21)</f>
        <v>-59631</v>
      </c>
      <c r="V21" s="11"/>
    </row>
    <row r="22" spans="1:22" ht="24" customHeight="1" x14ac:dyDescent="0.25">
      <c r="A22" s="3" t="s">
        <v>78</v>
      </c>
      <c r="B22" s="9">
        <f>SUM(B20:B21)</f>
        <v>0</v>
      </c>
      <c r="C22" s="9"/>
      <c r="D22" s="9">
        <f>SUM(D20:D21)</f>
        <v>0</v>
      </c>
      <c r="E22" s="9"/>
      <c r="F22" s="9">
        <f>SUM(F20:F21)</f>
        <v>0</v>
      </c>
      <c r="G22" s="9"/>
      <c r="H22" s="9">
        <f>SUM(H20:H21)</f>
        <v>0</v>
      </c>
      <c r="I22" s="9"/>
      <c r="J22" s="9">
        <f>SUM(J20:J21)</f>
        <v>0</v>
      </c>
      <c r="K22" s="9"/>
      <c r="L22" s="9">
        <f>SUM(L20:L21)</f>
        <v>0</v>
      </c>
      <c r="M22" s="9"/>
      <c r="N22" s="9">
        <f>SUM(N20:N21)</f>
        <v>20746</v>
      </c>
      <c r="O22" s="9"/>
      <c r="P22" s="9">
        <f>SUM(P20:P21)</f>
        <v>-75981</v>
      </c>
      <c r="Q22" s="9"/>
      <c r="R22" s="9">
        <f>SUM(R20:R21)</f>
        <v>-75981</v>
      </c>
      <c r="S22" s="9"/>
      <c r="T22" s="9">
        <f>SUM(T20:T21)</f>
        <v>-55235</v>
      </c>
      <c r="U22" s="9"/>
      <c r="V22" s="11"/>
    </row>
    <row r="23" spans="1:22" ht="24" customHeight="1" thickBot="1" x14ac:dyDescent="0.3">
      <c r="A23" s="8" t="s">
        <v>185</v>
      </c>
      <c r="B23" s="12">
        <f>SUM(B19:B19,B22:B22)</f>
        <v>482580</v>
      </c>
      <c r="C23" s="9"/>
      <c r="D23" s="12">
        <f>SUM(D19:D19,D22:D22)</f>
        <v>-80767</v>
      </c>
      <c r="E23" s="9"/>
      <c r="F23" s="12">
        <f>SUM(F19:F19,F22:F22)</f>
        <v>1494</v>
      </c>
      <c r="G23" s="9"/>
      <c r="H23" s="12">
        <f>SUM(H19:H19,H22:H22)</f>
        <v>-135833</v>
      </c>
      <c r="I23" s="9"/>
      <c r="J23" s="12">
        <f>SUM(J19:J19,J22:J22)</f>
        <v>40953</v>
      </c>
      <c r="K23" s="9"/>
      <c r="L23" s="12">
        <f>SUM(L19:L19,L22:L22)</f>
        <v>50000</v>
      </c>
      <c r="M23" s="9"/>
      <c r="N23" s="12">
        <f>SUM(N19:N19,N22:N22)</f>
        <v>4164303</v>
      </c>
      <c r="O23" s="9"/>
      <c r="P23" s="12">
        <f>SUM(P19:P19,P22:P22)</f>
        <v>-177070</v>
      </c>
      <c r="Q23" s="9"/>
      <c r="R23" s="12">
        <f>SUM(R19:R19,R22:R22)</f>
        <v>-177070</v>
      </c>
      <c r="S23" s="9"/>
      <c r="T23" s="12">
        <f>SUM(T19:T19,T22:T22)</f>
        <v>4345660</v>
      </c>
    </row>
    <row r="24" spans="1:22" ht="24" customHeight="1" thickTop="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3"/>
      <c r="O24" s="9"/>
      <c r="P24" s="9"/>
      <c r="Q24" s="9"/>
      <c r="R24" s="9"/>
      <c r="S24" s="9"/>
      <c r="T24" s="9">
        <f>T23-BS!D87</f>
        <v>0</v>
      </c>
    </row>
    <row r="25" spans="1:22" ht="24" customHeight="1" x14ac:dyDescent="0.25">
      <c r="A25" s="3" t="s">
        <v>85</v>
      </c>
      <c r="B25" s="5"/>
      <c r="C25" s="3"/>
      <c r="E25" s="3"/>
      <c r="N25" s="11"/>
    </row>
    <row r="26" spans="1:22" ht="24" customHeight="1" x14ac:dyDescent="0.25">
      <c r="C26" s="3"/>
      <c r="E26" s="3"/>
    </row>
    <row r="27" spans="1:22" ht="24" customHeight="1" x14ac:dyDescent="0.25">
      <c r="C27" s="3"/>
      <c r="E27" s="3"/>
    </row>
    <row r="28" spans="1:22" ht="24" customHeight="1" x14ac:dyDescent="0.25">
      <c r="C28" s="3"/>
      <c r="E28" s="3"/>
    </row>
    <row r="29" spans="1:22" ht="24" customHeight="1" x14ac:dyDescent="0.25">
      <c r="C29" s="3"/>
      <c r="E29" s="3"/>
    </row>
    <row r="30" spans="1:22" ht="24" customHeight="1" x14ac:dyDescent="0.25">
      <c r="C30" s="3"/>
      <c r="E30" s="3"/>
    </row>
    <row r="31" spans="1:22" ht="24" customHeight="1" x14ac:dyDescent="0.25">
      <c r="C31" s="3"/>
      <c r="E31" s="3"/>
    </row>
    <row r="32" spans="1:22" ht="24" customHeight="1" x14ac:dyDescent="0.25">
      <c r="C32" s="3"/>
      <c r="E32" s="3"/>
    </row>
    <row r="33" spans="2:23" ht="24" customHeight="1" x14ac:dyDescent="0.25">
      <c r="C33" s="3"/>
      <c r="E33" s="3"/>
    </row>
    <row r="34" spans="2:23" ht="24" customHeight="1" x14ac:dyDescent="0.25">
      <c r="N34" s="11"/>
      <c r="V34" s="11"/>
    </row>
    <row r="35" spans="2:23" ht="24" customHeight="1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2:23" ht="24" customHeight="1" x14ac:dyDescent="0.25">
      <c r="B36" s="11"/>
      <c r="D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</sheetData>
  <customSheetViews>
    <customSheetView guid="{E8EB09DC-331B-455E-B96E-C83E5DBF8B12}" scale="80" showPageBreaks="1" showGridLines="0" fitToPage="1" view="pageBreakPreview" topLeftCell="A8">
      <selection activeCell="A17" sqref="A17"/>
      <pageMargins left="0.3" right="0.3" top="1" bottom="0.3" header="0.3" footer="0.3"/>
      <printOptions horizontalCentered="1"/>
      <pageSetup paperSize="9" scale="50" orientation="landscape" r:id="rId1"/>
    </customSheetView>
    <customSheetView guid="{6B173BD9-73EB-4A05-80C7-E17E753E42F2}" scale="80" showPageBreaks="1" showGridLines="0" fitToPage="1" view="pageBreakPreview" topLeftCell="E23">
      <selection activeCell="Z34" sqref="Z34"/>
      <pageMargins left="0.3" right="0.3" top="1" bottom="0.3" header="0.3" footer="0.3"/>
      <printOptions horizontalCentered="1"/>
      <pageSetup paperSize="9" scale="50" orientation="landscape" r:id="rId2"/>
    </customSheetView>
  </customSheetViews>
  <mergeCells count="7">
    <mergeCell ref="L9:N9"/>
    <mergeCell ref="A2:T2"/>
    <mergeCell ref="A3:T3"/>
    <mergeCell ref="A4:T4"/>
    <mergeCell ref="B5:T5"/>
    <mergeCell ref="B6:T6"/>
    <mergeCell ref="P7:S7"/>
  </mergeCells>
  <printOptions horizontalCentered="1"/>
  <pageMargins left="0.25" right="0.196850393700787" top="0.90500000000000003" bottom="0.31496062992126" header="0.31496062992126" footer="0.31496062992126"/>
  <pageSetup paperSize="9" scale="60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27"/>
  <sheetViews>
    <sheetView showGridLines="0" view="pageBreakPreview" zoomScaleNormal="90" zoomScaleSheetLayoutView="100" workbookViewId="0"/>
  </sheetViews>
  <sheetFormatPr defaultColWidth="9.1796875" defaultRowHeight="24" customHeight="1" x14ac:dyDescent="0.25"/>
  <cols>
    <col min="1" max="1" width="31.453125" style="57" customWidth="1"/>
    <col min="2" max="2" width="3.54296875" style="57" customWidth="1"/>
    <col min="3" max="3" width="16.7265625" style="57" customWidth="1"/>
    <col min="4" max="4" width="1.453125" style="124" customWidth="1"/>
    <col min="5" max="5" width="16.7265625" style="57" customWidth="1"/>
    <col min="6" max="6" width="1.453125" style="57" customWidth="1"/>
    <col min="7" max="7" width="16.7265625" style="57" customWidth="1"/>
    <col min="8" max="8" width="1.453125" style="57" customWidth="1"/>
    <col min="9" max="9" width="16.7265625" style="57" customWidth="1"/>
    <col min="10" max="10" width="1.453125" style="57" customWidth="1"/>
    <col min="11" max="11" width="16.54296875" style="57" customWidth="1"/>
    <col min="12" max="12" width="12.54296875" style="57" customWidth="1"/>
    <col min="13" max="16384" width="9.1796875" style="57"/>
  </cols>
  <sheetData>
    <row r="1" spans="1:18" ht="24" customHeight="1" x14ac:dyDescent="0.25">
      <c r="I1" s="119" t="s">
        <v>74</v>
      </c>
    </row>
    <row r="2" spans="1:18" ht="24" customHeight="1" x14ac:dyDescent="0.25">
      <c r="A2" s="140" t="s">
        <v>91</v>
      </c>
      <c r="B2" s="141"/>
      <c r="C2" s="141"/>
      <c r="D2" s="141"/>
      <c r="E2" s="141"/>
      <c r="F2" s="141"/>
      <c r="G2" s="141"/>
      <c r="H2" s="141"/>
      <c r="I2" s="141"/>
      <c r="J2" s="140"/>
      <c r="K2" s="141"/>
      <c r="L2" s="141"/>
      <c r="M2" s="141"/>
      <c r="N2" s="141"/>
      <c r="O2" s="141"/>
      <c r="P2" s="141"/>
      <c r="Q2" s="141"/>
      <c r="R2" s="141"/>
    </row>
    <row r="3" spans="1:18" ht="24" customHeight="1" x14ac:dyDescent="0.25">
      <c r="A3" s="140" t="s">
        <v>51</v>
      </c>
      <c r="B3" s="141"/>
      <c r="C3" s="141"/>
      <c r="D3" s="141"/>
      <c r="E3" s="141"/>
      <c r="F3" s="141"/>
      <c r="G3" s="141"/>
      <c r="H3" s="141"/>
      <c r="I3" s="141"/>
    </row>
    <row r="4" spans="1:18" ht="24" customHeight="1" x14ac:dyDescent="0.25">
      <c r="A4" s="140" t="s">
        <v>183</v>
      </c>
      <c r="B4" s="141"/>
      <c r="C4" s="141"/>
      <c r="D4" s="141"/>
      <c r="E4" s="141"/>
      <c r="F4" s="141"/>
      <c r="G4" s="141"/>
      <c r="H4" s="141"/>
      <c r="I4" s="141"/>
    </row>
    <row r="5" spans="1:18" ht="24" customHeight="1" x14ac:dyDescent="0.25">
      <c r="B5" s="143" t="s">
        <v>73</v>
      </c>
      <c r="C5" s="143"/>
      <c r="D5" s="143"/>
      <c r="E5" s="143"/>
      <c r="F5" s="143"/>
      <c r="G5" s="143"/>
      <c r="H5" s="143"/>
      <c r="I5" s="143"/>
    </row>
    <row r="6" spans="1:18" ht="24" customHeight="1" x14ac:dyDescent="0.25">
      <c r="C6" s="144" t="s">
        <v>1</v>
      </c>
      <c r="D6" s="144"/>
      <c r="E6" s="144"/>
      <c r="F6" s="144"/>
      <c r="G6" s="144"/>
      <c r="H6" s="144"/>
      <c r="I6" s="144"/>
    </row>
    <row r="7" spans="1:18" ht="24" customHeight="1" x14ac:dyDescent="0.25">
      <c r="C7" s="125"/>
      <c r="D7" s="125"/>
      <c r="E7" s="142" t="s">
        <v>24</v>
      </c>
      <c r="F7" s="142"/>
      <c r="G7" s="142"/>
      <c r="H7" s="125"/>
      <c r="I7" s="125"/>
    </row>
    <row r="8" spans="1:18" s="54" customFormat="1" ht="24" customHeight="1" x14ac:dyDescent="0.25">
      <c r="C8" s="54" t="s">
        <v>67</v>
      </c>
      <c r="D8" s="124"/>
      <c r="E8" s="54" t="s">
        <v>147</v>
      </c>
    </row>
    <row r="9" spans="1:18" s="54" customFormat="1" ht="24" customHeight="1" x14ac:dyDescent="0.25">
      <c r="C9" s="126" t="s">
        <v>69</v>
      </c>
      <c r="D9" s="127"/>
      <c r="E9" s="126" t="s">
        <v>134</v>
      </c>
      <c r="G9" s="126" t="s">
        <v>50</v>
      </c>
      <c r="I9" s="126" t="s">
        <v>26</v>
      </c>
    </row>
    <row r="10" spans="1:18" ht="24" customHeight="1" x14ac:dyDescent="0.25">
      <c r="A10" s="56" t="s">
        <v>164</v>
      </c>
      <c r="B10" s="55"/>
      <c r="C10" s="74">
        <v>482580</v>
      </c>
      <c r="D10" s="74"/>
      <c r="E10" s="74">
        <v>50000</v>
      </c>
      <c r="F10" s="74"/>
      <c r="G10" s="74">
        <v>1655073</v>
      </c>
      <c r="H10" s="74"/>
      <c r="I10" s="74">
        <f>SUM(C10:G10)</f>
        <v>2187653</v>
      </c>
    </row>
    <row r="11" spans="1:18" ht="24" customHeight="1" x14ac:dyDescent="0.25">
      <c r="A11" s="57" t="s">
        <v>179</v>
      </c>
      <c r="B11" s="55"/>
      <c r="C11" s="74">
        <v>0</v>
      </c>
      <c r="D11" s="74"/>
      <c r="E11" s="74">
        <v>0</v>
      </c>
      <c r="F11" s="74"/>
      <c r="G11" s="74">
        <f>PL!K28</f>
        <v>110791</v>
      </c>
      <c r="H11" s="74"/>
      <c r="I11" s="74">
        <f t="shared" ref="I11:I14" si="0">SUM(C11:G11)</f>
        <v>110791</v>
      </c>
    </row>
    <row r="12" spans="1:18" ht="24" customHeight="1" x14ac:dyDescent="0.25">
      <c r="A12" s="57" t="s">
        <v>90</v>
      </c>
      <c r="B12" s="55"/>
      <c r="C12" s="10">
        <v>0</v>
      </c>
      <c r="D12" s="74"/>
      <c r="E12" s="10">
        <v>0</v>
      </c>
      <c r="F12" s="74"/>
      <c r="G12" s="10">
        <f>PL!K35</f>
        <v>0</v>
      </c>
      <c r="H12" s="74"/>
      <c r="I12" s="10">
        <f t="shared" si="0"/>
        <v>0</v>
      </c>
    </row>
    <row r="13" spans="1:18" ht="24" customHeight="1" x14ac:dyDescent="0.25">
      <c r="A13" s="57" t="s">
        <v>78</v>
      </c>
      <c r="B13" s="55"/>
      <c r="C13" s="74">
        <f>SUM(C11:C12)</f>
        <v>0</v>
      </c>
      <c r="D13" s="128"/>
      <c r="E13" s="74">
        <f>SUM(E11:E12)</f>
        <v>0</v>
      </c>
      <c r="F13" s="74"/>
      <c r="G13" s="74">
        <f>SUM(G11:G12)</f>
        <v>110791</v>
      </c>
      <c r="H13" s="74"/>
      <c r="I13" s="74">
        <f t="shared" si="0"/>
        <v>110791</v>
      </c>
    </row>
    <row r="14" spans="1:18" ht="24" customHeight="1" x14ac:dyDescent="0.25">
      <c r="A14" s="57" t="s">
        <v>178</v>
      </c>
      <c r="B14" s="55"/>
      <c r="C14" s="74">
        <v>0</v>
      </c>
      <c r="D14" s="128"/>
      <c r="E14" s="74">
        <v>0</v>
      </c>
      <c r="F14" s="74"/>
      <c r="G14" s="74">
        <v>-91689</v>
      </c>
      <c r="H14" s="74"/>
      <c r="I14" s="74">
        <f t="shared" si="0"/>
        <v>-91689</v>
      </c>
    </row>
    <row r="15" spans="1:18" s="54" customFormat="1" ht="24" customHeight="1" thickBot="1" x14ac:dyDescent="0.3">
      <c r="A15" s="56" t="s">
        <v>165</v>
      </c>
      <c r="B15" s="56"/>
      <c r="C15" s="129">
        <f>SUM(C10,C13:C14)</f>
        <v>482580</v>
      </c>
      <c r="D15" s="74"/>
      <c r="E15" s="129">
        <f>SUM(E10,E13:E14)</f>
        <v>50000</v>
      </c>
      <c r="F15" s="74"/>
      <c r="G15" s="129">
        <f>SUM(G10,G13:G14)</f>
        <v>1674175</v>
      </c>
      <c r="H15" s="74"/>
      <c r="I15" s="129">
        <f>SUM(I10,I13:I14)</f>
        <v>2206755</v>
      </c>
    </row>
    <row r="16" spans="1:18" s="54" customFormat="1" ht="24" customHeight="1" thickTop="1" x14ac:dyDescent="0.25">
      <c r="A16" s="56"/>
      <c r="B16" s="56"/>
      <c r="C16" s="74"/>
      <c r="D16" s="74"/>
      <c r="E16" s="74"/>
      <c r="F16" s="74"/>
      <c r="G16" s="74"/>
      <c r="H16" s="74"/>
      <c r="I16" s="74"/>
    </row>
    <row r="17" spans="1:9" s="54" customFormat="1" ht="24" customHeight="1" x14ac:dyDescent="0.25">
      <c r="A17" s="56" t="s">
        <v>184</v>
      </c>
      <c r="B17" s="56"/>
      <c r="C17" s="74">
        <v>482580</v>
      </c>
      <c r="D17" s="74"/>
      <c r="E17" s="74">
        <v>50000</v>
      </c>
      <c r="F17" s="74"/>
      <c r="G17" s="74">
        <v>1783333</v>
      </c>
      <c r="H17" s="74"/>
      <c r="I17" s="74">
        <f>SUM(C17:G17)</f>
        <v>2315913</v>
      </c>
    </row>
    <row r="18" spans="1:9" s="54" customFormat="1" ht="24" customHeight="1" x14ac:dyDescent="0.25">
      <c r="A18" s="57" t="s">
        <v>198</v>
      </c>
      <c r="B18" s="56"/>
      <c r="C18" s="74">
        <v>0</v>
      </c>
      <c r="D18" s="74"/>
      <c r="E18" s="74">
        <v>0</v>
      </c>
      <c r="F18" s="74"/>
      <c r="G18" s="74">
        <f>PL!I28</f>
        <v>-16844</v>
      </c>
      <c r="H18" s="74"/>
      <c r="I18" s="74">
        <f t="shared" ref="I18:I19" si="1">SUM(C18:G18)</f>
        <v>-16844</v>
      </c>
    </row>
    <row r="19" spans="1:9" s="54" customFormat="1" ht="24" customHeight="1" x14ac:dyDescent="0.25">
      <c r="A19" s="57" t="s">
        <v>90</v>
      </c>
      <c r="B19" s="56"/>
      <c r="C19" s="10">
        <v>0</v>
      </c>
      <c r="D19" s="74"/>
      <c r="E19" s="10">
        <v>0</v>
      </c>
      <c r="F19" s="74"/>
      <c r="G19" s="10">
        <f>PL!I35</f>
        <v>2540</v>
      </c>
      <c r="H19" s="74"/>
      <c r="I19" s="10">
        <f t="shared" si="1"/>
        <v>2540</v>
      </c>
    </row>
    <row r="20" spans="1:9" s="54" customFormat="1" ht="24" customHeight="1" x14ac:dyDescent="0.25">
      <c r="A20" s="57" t="s">
        <v>78</v>
      </c>
      <c r="B20" s="55"/>
      <c r="C20" s="74">
        <f>SUM(C18:C19)</f>
        <v>0</v>
      </c>
      <c r="D20" s="128"/>
      <c r="E20" s="74">
        <f>SUM(E18:E19)</f>
        <v>0</v>
      </c>
      <c r="F20" s="74"/>
      <c r="G20" s="74">
        <f>SUM(G18:G19)</f>
        <v>-14304</v>
      </c>
      <c r="H20" s="74"/>
      <c r="I20" s="74">
        <f>SUM(C20:G20)</f>
        <v>-14304</v>
      </c>
    </row>
    <row r="21" spans="1:9" s="54" customFormat="1" ht="24" customHeight="1" thickBot="1" x14ac:dyDescent="0.3">
      <c r="A21" s="56" t="s">
        <v>185</v>
      </c>
      <c r="B21" s="56"/>
      <c r="C21" s="129">
        <f>SUM(C17,C20)</f>
        <v>482580</v>
      </c>
      <c r="D21" s="74"/>
      <c r="E21" s="129">
        <f>SUM(E17,E20)</f>
        <v>50000</v>
      </c>
      <c r="F21" s="74"/>
      <c r="G21" s="129">
        <f>SUM(G17,G20)</f>
        <v>1769029</v>
      </c>
      <c r="H21" s="74"/>
      <c r="I21" s="129">
        <f>SUM(I17,I20)</f>
        <v>2301609</v>
      </c>
    </row>
    <row r="22" spans="1:9" s="54" customFormat="1" ht="24" customHeight="1" thickTop="1" x14ac:dyDescent="0.25">
      <c r="A22" s="56"/>
      <c r="B22" s="56"/>
      <c r="C22" s="74"/>
      <c r="D22" s="74"/>
      <c r="E22" s="74"/>
      <c r="F22" s="74"/>
      <c r="G22" s="74"/>
      <c r="H22" s="74"/>
      <c r="I22" s="74">
        <f>I21-BS!H87</f>
        <v>0</v>
      </c>
    </row>
    <row r="23" spans="1:9" s="54" customFormat="1" ht="24" customHeight="1" x14ac:dyDescent="0.25">
      <c r="A23" s="57" t="s">
        <v>85</v>
      </c>
      <c r="B23" s="57"/>
      <c r="C23" s="57"/>
      <c r="D23" s="124"/>
      <c r="E23" s="57"/>
      <c r="F23" s="57"/>
      <c r="G23" s="57"/>
      <c r="H23" s="57"/>
      <c r="I23" s="59"/>
    </row>
    <row r="24" spans="1:9" ht="24" customHeight="1" x14ac:dyDescent="0.25">
      <c r="D24" s="57"/>
    </row>
    <row r="25" spans="1:9" ht="24" customHeight="1" x14ac:dyDescent="0.25">
      <c r="D25" s="57"/>
    </row>
    <row r="26" spans="1:9" ht="24" customHeight="1" x14ac:dyDescent="0.25">
      <c r="D26" s="57"/>
    </row>
    <row r="27" spans="1:9" ht="24" customHeight="1" x14ac:dyDescent="0.25">
      <c r="D27" s="57"/>
    </row>
  </sheetData>
  <customSheetViews>
    <customSheetView guid="{E8EB09DC-331B-455E-B96E-C83E5DBF8B12}" scale="80" showPageBreaks="1" showGridLines="0" fitToPage="1" view="pageBreakPreview" topLeftCell="A13">
      <selection activeCell="B7" sqref="B7"/>
      <pageMargins left="0.3" right="0.3" top="1" bottom="0.3" header="0.3" footer="0.3"/>
      <printOptions horizontalCentered="1"/>
      <pageSetup paperSize="9" scale="66" orientation="landscape" r:id="rId1"/>
    </customSheetView>
    <customSheetView guid="{6B173BD9-73EB-4A05-80C7-E17E753E42F2}" scale="80" showPageBreaks="1" showGridLines="0" fitToPage="1" view="pageBreakPreview">
      <selection activeCell="Q31" sqref="Q31"/>
      <pageMargins left="0.3" right="0.3" top="1" bottom="0.3" header="0.3" footer="0.3"/>
      <printOptions horizontalCentered="1"/>
      <pageSetup paperSize="9" scale="66" orientation="landscape" r:id="rId2"/>
    </customSheetView>
  </customSheetViews>
  <mergeCells count="7">
    <mergeCell ref="J2:R2"/>
    <mergeCell ref="E7:G7"/>
    <mergeCell ref="A2:I2"/>
    <mergeCell ref="A3:I3"/>
    <mergeCell ref="A4:I4"/>
    <mergeCell ref="B5:I5"/>
    <mergeCell ref="C6:I6"/>
  </mergeCells>
  <printOptions horizontalCentered="1"/>
  <pageMargins left="0.7" right="0.3" top="0.78700000000000003" bottom="0.31496062992126" header="0.31496062992126" footer="0.31496062992126"/>
  <pageSetup paperSize="9" scale="85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showGridLines="0" view="pageBreakPreview" zoomScaleNormal="70" zoomScaleSheetLayoutView="100" workbookViewId="0"/>
  </sheetViews>
  <sheetFormatPr defaultColWidth="10.7265625" defaultRowHeight="24" customHeight="1" x14ac:dyDescent="0.25"/>
  <cols>
    <col min="1" max="1" width="59.54296875" style="29" customWidth="1"/>
    <col min="2" max="2" width="8" style="29" customWidth="1"/>
    <col min="3" max="3" width="2.453125" style="29" customWidth="1"/>
    <col min="4" max="4" width="13.7265625" style="29" customWidth="1"/>
    <col min="5" max="5" width="1.1796875" style="29" customWidth="1"/>
    <col min="6" max="6" width="13.7265625" style="29" customWidth="1"/>
    <col min="7" max="7" width="1.1796875" style="29" customWidth="1"/>
    <col min="8" max="8" width="13.7265625" style="29" customWidth="1"/>
    <col min="9" max="9" width="1.1796875" style="29" customWidth="1"/>
    <col min="10" max="10" width="13.7265625" style="29" customWidth="1"/>
    <col min="11" max="11" width="12.81640625" style="29" customWidth="1"/>
    <col min="12" max="13" width="10.7265625" style="29"/>
    <col min="14" max="14" width="12.54296875" style="29" customWidth="1"/>
    <col min="15" max="16384" width="10.7265625" style="29"/>
  </cols>
  <sheetData>
    <row r="1" spans="1:10" ht="24" customHeight="1" x14ac:dyDescent="0.25">
      <c r="D1" s="31"/>
      <c r="E1" s="31"/>
      <c r="F1" s="31"/>
      <c r="G1" s="31"/>
      <c r="H1" s="31"/>
      <c r="I1" s="31"/>
      <c r="J1" s="32" t="s">
        <v>74</v>
      </c>
    </row>
    <row r="2" spans="1:10" ht="24" customHeight="1" x14ac:dyDescent="0.25">
      <c r="A2" s="79" t="s">
        <v>91</v>
      </c>
      <c r="B2" s="78"/>
      <c r="C2" s="78"/>
      <c r="D2" s="33"/>
      <c r="E2" s="33"/>
      <c r="F2" s="33"/>
      <c r="G2" s="33"/>
      <c r="H2" s="33"/>
      <c r="I2" s="33"/>
      <c r="J2" s="33"/>
    </row>
    <row r="3" spans="1:10" ht="24" customHeight="1" x14ac:dyDescent="0.25">
      <c r="A3" s="79" t="s">
        <v>36</v>
      </c>
      <c r="B3" s="78"/>
      <c r="C3" s="78"/>
      <c r="D3" s="33"/>
      <c r="E3" s="33"/>
      <c r="F3" s="33"/>
      <c r="G3" s="33"/>
      <c r="H3" s="34"/>
      <c r="I3" s="33"/>
      <c r="J3" s="34"/>
    </row>
    <row r="4" spans="1:10" ht="24" customHeight="1" x14ac:dyDescent="0.25">
      <c r="A4" s="79" t="s">
        <v>183</v>
      </c>
      <c r="B4" s="78"/>
      <c r="C4" s="78"/>
      <c r="D4" s="33"/>
      <c r="E4" s="33"/>
      <c r="F4" s="33"/>
      <c r="G4" s="33"/>
      <c r="H4" s="34"/>
      <c r="I4" s="33"/>
      <c r="J4" s="34"/>
    </row>
    <row r="5" spans="1:10" ht="24" customHeight="1" x14ac:dyDescent="0.25">
      <c r="B5" s="78"/>
      <c r="C5" s="78"/>
      <c r="D5" s="33"/>
      <c r="E5" s="33"/>
      <c r="F5" s="33"/>
      <c r="G5" s="33"/>
      <c r="H5" s="34"/>
      <c r="I5" s="33"/>
      <c r="J5" s="32" t="s">
        <v>73</v>
      </c>
    </row>
    <row r="6" spans="1:10" ht="24" customHeight="1" x14ac:dyDescent="0.25">
      <c r="D6" s="35"/>
      <c r="E6" s="35" t="s">
        <v>0</v>
      </c>
      <c r="F6" s="35"/>
      <c r="G6" s="36"/>
      <c r="H6" s="37"/>
      <c r="I6" s="37" t="s">
        <v>1</v>
      </c>
      <c r="J6" s="111"/>
    </row>
    <row r="7" spans="1:10" ht="24" customHeight="1" x14ac:dyDescent="0.25">
      <c r="B7" s="83"/>
      <c r="C7" s="83"/>
      <c r="D7" s="38">
        <v>2565</v>
      </c>
      <c r="E7" s="39"/>
      <c r="F7" s="38">
        <v>2564</v>
      </c>
      <c r="G7" s="39"/>
      <c r="H7" s="38">
        <v>2565</v>
      </c>
      <c r="I7" s="39"/>
      <c r="J7" s="38">
        <v>2564</v>
      </c>
    </row>
    <row r="8" spans="1:10" ht="24" customHeight="1" x14ac:dyDescent="0.25">
      <c r="A8" s="8" t="s">
        <v>37</v>
      </c>
      <c r="B8" s="8"/>
      <c r="E8" s="30"/>
      <c r="G8" s="30"/>
      <c r="H8" s="112"/>
      <c r="I8" s="113"/>
      <c r="J8" s="112"/>
    </row>
    <row r="9" spans="1:10" ht="24" customHeight="1" x14ac:dyDescent="0.25">
      <c r="A9" s="3" t="s">
        <v>153</v>
      </c>
      <c r="B9" s="8"/>
      <c r="D9" s="26">
        <f>SUM(PL!E26)</f>
        <v>-1634</v>
      </c>
      <c r="E9" s="26"/>
      <c r="F9" s="26">
        <f>SUM(PL!G26)</f>
        <v>27645</v>
      </c>
      <c r="G9" s="26"/>
      <c r="H9" s="26">
        <f>SUM(PL!I26)</f>
        <v>-15785</v>
      </c>
      <c r="I9" s="27"/>
      <c r="J9" s="26">
        <f>SUM(PL!K26)</f>
        <v>110622</v>
      </c>
    </row>
    <row r="10" spans="1:10" ht="24" customHeight="1" x14ac:dyDescent="0.25">
      <c r="A10" s="3" t="s">
        <v>180</v>
      </c>
      <c r="B10" s="3"/>
      <c r="D10" s="26"/>
      <c r="E10" s="26"/>
      <c r="F10" s="26"/>
      <c r="G10" s="27"/>
      <c r="H10" s="27"/>
      <c r="I10" s="27"/>
      <c r="J10" s="27"/>
    </row>
    <row r="11" spans="1:10" ht="24" customHeight="1" x14ac:dyDescent="0.25">
      <c r="A11" s="3" t="s">
        <v>88</v>
      </c>
      <c r="B11" s="3"/>
      <c r="D11" s="26"/>
      <c r="E11" s="26"/>
      <c r="F11" s="26"/>
      <c r="G11" s="27"/>
      <c r="H11" s="27"/>
      <c r="I11" s="27"/>
      <c r="J11" s="27"/>
    </row>
    <row r="12" spans="1:10" ht="24" customHeight="1" x14ac:dyDescent="0.25">
      <c r="A12" s="3" t="s">
        <v>98</v>
      </c>
      <c r="B12" s="43"/>
      <c r="D12" s="26">
        <v>91077</v>
      </c>
      <c r="E12" s="26"/>
      <c r="F12" s="26">
        <v>98772</v>
      </c>
      <c r="G12" s="27"/>
      <c r="H12" s="26">
        <v>16417</v>
      </c>
      <c r="I12" s="27"/>
      <c r="J12" s="26">
        <v>16749</v>
      </c>
    </row>
    <row r="13" spans="1:10" ht="24" customHeight="1" x14ac:dyDescent="0.25">
      <c r="A13" s="3" t="s">
        <v>204</v>
      </c>
      <c r="B13" s="43"/>
      <c r="D13" s="26">
        <v>1368</v>
      </c>
      <c r="E13" s="26"/>
      <c r="F13" s="26">
        <v>-133</v>
      </c>
      <c r="G13" s="27"/>
      <c r="H13" s="26">
        <v>0</v>
      </c>
      <c r="I13" s="27"/>
      <c r="J13" s="26">
        <v>0</v>
      </c>
    </row>
    <row r="14" spans="1:10" ht="24" customHeight="1" x14ac:dyDescent="0.25">
      <c r="A14" s="114" t="s">
        <v>205</v>
      </c>
      <c r="B14" s="43"/>
      <c r="D14" s="26">
        <v>0</v>
      </c>
      <c r="E14" s="26"/>
      <c r="F14" s="26">
        <v>-2530</v>
      </c>
      <c r="G14" s="26"/>
      <c r="H14" s="26">
        <v>-130</v>
      </c>
      <c r="I14" s="26"/>
      <c r="J14" s="26">
        <v>-260</v>
      </c>
    </row>
    <row r="15" spans="1:10" ht="24" customHeight="1" x14ac:dyDescent="0.25">
      <c r="A15" s="43" t="s">
        <v>118</v>
      </c>
      <c r="B15" s="43"/>
      <c r="D15" s="26">
        <v>211</v>
      </c>
      <c r="E15" s="26"/>
      <c r="F15" s="26">
        <v>1953</v>
      </c>
      <c r="G15" s="27"/>
      <c r="H15" s="26">
        <v>0</v>
      </c>
      <c r="I15" s="27">
        <v>0</v>
      </c>
      <c r="J15" s="26">
        <v>0</v>
      </c>
    </row>
    <row r="16" spans="1:10" ht="24" customHeight="1" x14ac:dyDescent="0.25">
      <c r="A16" s="43" t="s">
        <v>201</v>
      </c>
      <c r="B16" s="43"/>
      <c r="D16" s="26">
        <v>0</v>
      </c>
      <c r="E16" s="26"/>
      <c r="F16" s="26">
        <v>0</v>
      </c>
      <c r="G16" s="27"/>
      <c r="H16" s="26">
        <v>9100</v>
      </c>
      <c r="I16" s="27"/>
      <c r="J16" s="26">
        <v>0</v>
      </c>
    </row>
    <row r="17" spans="1:10" ht="24" customHeight="1" x14ac:dyDescent="0.25">
      <c r="A17" s="43" t="s">
        <v>155</v>
      </c>
      <c r="B17" s="43"/>
      <c r="D17" s="26">
        <v>802</v>
      </c>
      <c r="E17" s="26"/>
      <c r="F17" s="26">
        <v>-105</v>
      </c>
      <c r="G17" s="27"/>
      <c r="H17" s="26">
        <v>0</v>
      </c>
      <c r="I17" s="27"/>
      <c r="J17" s="26">
        <v>0</v>
      </c>
    </row>
    <row r="18" spans="1:10" ht="24" customHeight="1" x14ac:dyDescent="0.25">
      <c r="A18" s="43" t="s">
        <v>120</v>
      </c>
      <c r="B18" s="43"/>
      <c r="D18" s="26">
        <v>7745</v>
      </c>
      <c r="E18" s="26"/>
      <c r="F18" s="26">
        <v>100</v>
      </c>
      <c r="G18" s="27"/>
      <c r="H18" s="26">
        <v>1</v>
      </c>
      <c r="I18" s="27"/>
      <c r="J18" s="26">
        <v>-8</v>
      </c>
    </row>
    <row r="19" spans="1:10" ht="24" customHeight="1" x14ac:dyDescent="0.25">
      <c r="A19" s="114" t="s">
        <v>209</v>
      </c>
      <c r="B19" s="43"/>
      <c r="D19" s="26">
        <v>-56</v>
      </c>
      <c r="E19" s="26"/>
      <c r="F19" s="26">
        <v>11052</v>
      </c>
      <c r="G19" s="26"/>
      <c r="H19" s="26">
        <v>0</v>
      </c>
      <c r="I19" s="26"/>
      <c r="J19" s="26">
        <v>0</v>
      </c>
    </row>
    <row r="20" spans="1:10" ht="24" customHeight="1" x14ac:dyDescent="0.25">
      <c r="A20" s="43" t="s">
        <v>203</v>
      </c>
      <c r="B20" s="43"/>
      <c r="D20" s="26">
        <v>13470</v>
      </c>
      <c r="E20" s="26"/>
      <c r="F20" s="26">
        <v>4217</v>
      </c>
      <c r="G20" s="27"/>
      <c r="H20" s="26">
        <v>2084</v>
      </c>
      <c r="I20" s="27"/>
      <c r="J20" s="26">
        <v>0</v>
      </c>
    </row>
    <row r="21" spans="1:10" ht="24" customHeight="1" x14ac:dyDescent="0.25">
      <c r="A21" s="43" t="s">
        <v>202</v>
      </c>
      <c r="B21" s="43"/>
      <c r="D21" s="26">
        <v>54</v>
      </c>
      <c r="E21" s="26"/>
      <c r="F21" s="26">
        <v>-171</v>
      </c>
      <c r="G21" s="27"/>
      <c r="H21" s="26">
        <v>0</v>
      </c>
      <c r="I21" s="27"/>
      <c r="J21" s="26">
        <v>0</v>
      </c>
    </row>
    <row r="22" spans="1:10" ht="24" customHeight="1" x14ac:dyDescent="0.25">
      <c r="A22" s="114" t="s">
        <v>210</v>
      </c>
      <c r="B22" s="43"/>
      <c r="D22" s="26">
        <v>-6290</v>
      </c>
      <c r="E22" s="26"/>
      <c r="F22" s="26">
        <v>3315</v>
      </c>
      <c r="G22" s="27"/>
      <c r="H22" s="26">
        <v>-4769</v>
      </c>
      <c r="I22" s="27"/>
      <c r="J22" s="26">
        <v>1280</v>
      </c>
    </row>
    <row r="23" spans="1:10" ht="24" customHeight="1" x14ac:dyDescent="0.25">
      <c r="A23" s="3" t="s">
        <v>170</v>
      </c>
      <c r="B23" s="43"/>
      <c r="D23" s="26">
        <v>0</v>
      </c>
      <c r="E23" s="26"/>
      <c r="F23" s="26">
        <v>0</v>
      </c>
      <c r="G23" s="27"/>
      <c r="H23" s="26">
        <v>0</v>
      </c>
      <c r="I23" s="27"/>
      <c r="J23" s="26">
        <v>-110964</v>
      </c>
    </row>
    <row r="24" spans="1:10" ht="24" customHeight="1" x14ac:dyDescent="0.25">
      <c r="A24" s="3" t="s">
        <v>200</v>
      </c>
      <c r="B24" s="43"/>
      <c r="D24" s="26">
        <v>-50648</v>
      </c>
      <c r="E24" s="26"/>
      <c r="F24" s="26">
        <v>-98944</v>
      </c>
      <c r="G24" s="27"/>
      <c r="H24" s="26">
        <v>0</v>
      </c>
      <c r="I24" s="27"/>
      <c r="J24" s="26">
        <v>0</v>
      </c>
    </row>
    <row r="25" spans="1:10" ht="24" customHeight="1" x14ac:dyDescent="0.25">
      <c r="A25" s="3" t="s">
        <v>171</v>
      </c>
      <c r="B25" s="43"/>
      <c r="D25" s="26">
        <v>-339</v>
      </c>
      <c r="E25" s="26"/>
      <c r="F25" s="26">
        <v>-2</v>
      </c>
      <c r="G25" s="27"/>
      <c r="H25" s="26">
        <v>-3558</v>
      </c>
      <c r="I25" s="27"/>
      <c r="J25" s="26">
        <v>-2839</v>
      </c>
    </row>
    <row r="26" spans="1:10" ht="24" customHeight="1" x14ac:dyDescent="0.25">
      <c r="A26" s="3" t="s">
        <v>172</v>
      </c>
      <c r="B26" s="43"/>
      <c r="D26" s="21">
        <v>10443</v>
      </c>
      <c r="E26" s="26"/>
      <c r="F26" s="21">
        <v>10334</v>
      </c>
      <c r="G26" s="27"/>
      <c r="H26" s="21">
        <v>7093</v>
      </c>
      <c r="I26" s="27"/>
      <c r="J26" s="21">
        <v>6847</v>
      </c>
    </row>
    <row r="27" spans="1:10" ht="24" customHeight="1" x14ac:dyDescent="0.25">
      <c r="A27" s="3" t="s">
        <v>84</v>
      </c>
      <c r="B27" s="3"/>
      <c r="D27" s="26"/>
      <c r="E27" s="26"/>
      <c r="F27" s="26"/>
      <c r="G27" s="27"/>
      <c r="H27" s="26"/>
      <c r="I27" s="27"/>
      <c r="J27" s="26"/>
    </row>
    <row r="28" spans="1:10" ht="24" customHeight="1" x14ac:dyDescent="0.25">
      <c r="A28" s="3" t="s">
        <v>38</v>
      </c>
      <c r="B28" s="3"/>
      <c r="D28" s="26">
        <f>SUM(D9:D26)</f>
        <v>66203</v>
      </c>
      <c r="E28" s="26"/>
      <c r="F28" s="26">
        <f>SUM(F9:F26)</f>
        <v>55503</v>
      </c>
      <c r="G28" s="27"/>
      <c r="H28" s="26">
        <f>SUM(H9:H26)</f>
        <v>10453</v>
      </c>
      <c r="I28" s="27"/>
      <c r="J28" s="26">
        <f>SUM(J9:J26)</f>
        <v>21427</v>
      </c>
    </row>
    <row r="29" spans="1:10" ht="24" customHeight="1" x14ac:dyDescent="0.25">
      <c r="A29" s="3" t="s">
        <v>39</v>
      </c>
      <c r="B29" s="3"/>
      <c r="D29" s="26"/>
      <c r="E29" s="26"/>
      <c r="F29" s="26"/>
      <c r="G29" s="27"/>
      <c r="H29" s="27"/>
      <c r="I29" s="27"/>
      <c r="J29" s="27"/>
    </row>
    <row r="30" spans="1:10" ht="24" customHeight="1" x14ac:dyDescent="0.25">
      <c r="A30" s="43" t="s">
        <v>82</v>
      </c>
      <c r="B30" s="43"/>
      <c r="D30" s="26">
        <v>-26220</v>
      </c>
      <c r="E30" s="26"/>
      <c r="F30" s="26">
        <v>82992</v>
      </c>
      <c r="G30" s="27"/>
      <c r="H30" s="26">
        <v>-13598</v>
      </c>
      <c r="I30" s="27"/>
      <c r="J30" s="26">
        <v>-25203</v>
      </c>
    </row>
    <row r="31" spans="1:10" ht="24" customHeight="1" x14ac:dyDescent="0.25">
      <c r="A31" s="43" t="s">
        <v>40</v>
      </c>
      <c r="B31" s="43"/>
      <c r="D31" s="26">
        <v>-87400</v>
      </c>
      <c r="E31" s="26"/>
      <c r="F31" s="26">
        <v>-18306</v>
      </c>
      <c r="G31" s="27"/>
      <c r="H31" s="26">
        <v>2416</v>
      </c>
      <c r="I31" s="27"/>
      <c r="J31" s="26">
        <v>-491</v>
      </c>
    </row>
    <row r="32" spans="1:10" ht="24" customHeight="1" x14ac:dyDescent="0.25">
      <c r="A32" s="43" t="s">
        <v>41</v>
      </c>
      <c r="B32" s="43"/>
      <c r="D32" s="26">
        <v>3361</v>
      </c>
      <c r="E32" s="26"/>
      <c r="F32" s="26">
        <v>10898</v>
      </c>
      <c r="G32" s="27"/>
      <c r="H32" s="26">
        <v>436</v>
      </c>
      <c r="I32" s="27"/>
      <c r="J32" s="26">
        <v>-1714</v>
      </c>
    </row>
    <row r="33" spans="1:10" ht="24" customHeight="1" x14ac:dyDescent="0.25">
      <c r="A33" s="43" t="s">
        <v>42</v>
      </c>
      <c r="B33" s="43"/>
      <c r="D33" s="26">
        <v>-379</v>
      </c>
      <c r="E33" s="26"/>
      <c r="F33" s="26">
        <v>336</v>
      </c>
      <c r="G33" s="26"/>
      <c r="H33" s="26">
        <v>0</v>
      </c>
      <c r="I33" s="26"/>
      <c r="J33" s="26">
        <v>0</v>
      </c>
    </row>
    <row r="34" spans="1:10" ht="24" customHeight="1" x14ac:dyDescent="0.25">
      <c r="A34" s="16" t="s">
        <v>43</v>
      </c>
      <c r="B34" s="16"/>
      <c r="D34" s="26"/>
      <c r="E34" s="26"/>
      <c r="F34" s="26"/>
      <c r="G34" s="26"/>
      <c r="H34" s="26"/>
      <c r="I34" s="26"/>
      <c r="J34" s="26"/>
    </row>
    <row r="35" spans="1:10" ht="24" customHeight="1" x14ac:dyDescent="0.25">
      <c r="A35" s="43" t="s">
        <v>83</v>
      </c>
      <c r="B35" s="43"/>
      <c r="D35" s="26">
        <v>34235</v>
      </c>
      <c r="E35" s="26"/>
      <c r="F35" s="26">
        <v>43681</v>
      </c>
      <c r="G35" s="26"/>
      <c r="H35" s="26">
        <v>-10326</v>
      </c>
      <c r="I35" s="26"/>
      <c r="J35" s="26">
        <v>15234</v>
      </c>
    </row>
    <row r="36" spans="1:10" ht="24" customHeight="1" x14ac:dyDescent="0.25">
      <c r="A36" s="43" t="s">
        <v>44</v>
      </c>
      <c r="B36" s="43"/>
      <c r="D36" s="26">
        <v>-11904</v>
      </c>
      <c r="E36" s="26"/>
      <c r="F36" s="26">
        <v>-7510</v>
      </c>
      <c r="G36" s="26"/>
      <c r="H36" s="26">
        <v>1236</v>
      </c>
      <c r="I36" s="26"/>
      <c r="J36" s="26">
        <v>8960</v>
      </c>
    </row>
    <row r="37" spans="1:10" ht="24" customHeight="1" x14ac:dyDescent="0.25">
      <c r="A37" s="43" t="s">
        <v>142</v>
      </c>
      <c r="B37" s="43"/>
      <c r="D37" s="21">
        <v>0</v>
      </c>
      <c r="E37" s="26"/>
      <c r="F37" s="21">
        <v>-316</v>
      </c>
      <c r="G37" s="26"/>
      <c r="H37" s="21">
        <v>0</v>
      </c>
      <c r="I37" s="26"/>
      <c r="J37" s="21">
        <v>0</v>
      </c>
    </row>
    <row r="38" spans="1:10" ht="24" customHeight="1" x14ac:dyDescent="0.25">
      <c r="A38" s="43" t="s">
        <v>206</v>
      </c>
      <c r="B38" s="43"/>
      <c r="D38" s="26">
        <f>SUM(D28:D37)</f>
        <v>-22104</v>
      </c>
      <c r="E38" s="26"/>
      <c r="F38" s="26">
        <f>SUM(F28:F37)</f>
        <v>167278</v>
      </c>
      <c r="G38" s="26"/>
      <c r="H38" s="26">
        <f>SUM(H28:H37)</f>
        <v>-9383</v>
      </c>
      <c r="I38" s="26"/>
      <c r="J38" s="26">
        <f>SUM(J28:J37)</f>
        <v>18213</v>
      </c>
    </row>
    <row r="39" spans="1:10" ht="24" customHeight="1" x14ac:dyDescent="0.25">
      <c r="A39" s="43" t="s">
        <v>45</v>
      </c>
      <c r="B39" s="43"/>
      <c r="D39" s="26">
        <v>-9919</v>
      </c>
      <c r="E39" s="26"/>
      <c r="F39" s="26">
        <v>-10155</v>
      </c>
      <c r="G39" s="26"/>
      <c r="H39" s="26">
        <v>-6742</v>
      </c>
      <c r="I39" s="26"/>
      <c r="J39" s="26">
        <v>-6671</v>
      </c>
    </row>
    <row r="40" spans="1:10" ht="24" customHeight="1" x14ac:dyDescent="0.25">
      <c r="A40" s="43" t="s">
        <v>181</v>
      </c>
      <c r="B40" s="43"/>
      <c r="D40" s="28">
        <v>293</v>
      </c>
      <c r="E40" s="28"/>
      <c r="F40" s="28">
        <v>9525</v>
      </c>
      <c r="G40" s="28"/>
      <c r="H40" s="28">
        <v>0</v>
      </c>
      <c r="I40" s="28"/>
      <c r="J40" s="28">
        <v>2193</v>
      </c>
    </row>
    <row r="41" spans="1:10" ht="24" customHeight="1" x14ac:dyDescent="0.25">
      <c r="A41" s="43" t="s">
        <v>182</v>
      </c>
      <c r="B41" s="43"/>
      <c r="D41" s="21">
        <v>-610</v>
      </c>
      <c r="E41" s="26"/>
      <c r="F41" s="21">
        <v>-9073</v>
      </c>
      <c r="G41" s="26"/>
      <c r="H41" s="21">
        <v>-353</v>
      </c>
      <c r="I41" s="26"/>
      <c r="J41" s="21">
        <v>-327</v>
      </c>
    </row>
    <row r="42" spans="1:10" ht="24" customHeight="1" x14ac:dyDescent="0.25">
      <c r="A42" s="79" t="s">
        <v>135</v>
      </c>
      <c r="B42" s="16"/>
      <c r="D42" s="21">
        <f>SUM(D38:D41)</f>
        <v>-32340</v>
      </c>
      <c r="E42" s="26"/>
      <c r="F42" s="21">
        <f>SUM(F38:F41)</f>
        <v>157575</v>
      </c>
      <c r="G42" s="26"/>
      <c r="H42" s="21">
        <f>SUM(H38:H41)</f>
        <v>-16478</v>
      </c>
      <c r="I42" s="26"/>
      <c r="J42" s="21">
        <f>SUM(J38:J41)</f>
        <v>13408</v>
      </c>
    </row>
    <row r="43" spans="1:10" ht="24" customHeight="1" x14ac:dyDescent="0.25">
      <c r="D43" s="26"/>
      <c r="E43" s="26"/>
      <c r="F43" s="26"/>
      <c r="G43" s="26"/>
      <c r="H43" s="26"/>
      <c r="I43" s="26"/>
      <c r="J43" s="26"/>
    </row>
    <row r="44" spans="1:10" ht="24" customHeight="1" x14ac:dyDescent="0.25">
      <c r="A44" s="29" t="s">
        <v>85</v>
      </c>
      <c r="E44" s="30"/>
      <c r="G44" s="30"/>
      <c r="H44" s="31"/>
      <c r="I44" s="30"/>
      <c r="J44" s="31"/>
    </row>
    <row r="45" spans="1:10" ht="24" customHeight="1" x14ac:dyDescent="0.25">
      <c r="D45" s="31"/>
      <c r="E45" s="31"/>
      <c r="F45" s="31"/>
      <c r="G45" s="31"/>
      <c r="H45" s="31"/>
      <c r="I45" s="31"/>
      <c r="J45" s="32" t="s">
        <v>74</v>
      </c>
    </row>
    <row r="46" spans="1:10" ht="24" customHeight="1" x14ac:dyDescent="0.25">
      <c r="A46" s="79" t="s">
        <v>91</v>
      </c>
      <c r="B46" s="78"/>
      <c r="C46" s="78"/>
      <c r="D46" s="33"/>
      <c r="E46" s="33"/>
      <c r="F46" s="33"/>
      <c r="G46" s="33"/>
      <c r="H46" s="33"/>
      <c r="I46" s="33"/>
      <c r="J46" s="33"/>
    </row>
    <row r="47" spans="1:10" ht="24" customHeight="1" x14ac:dyDescent="0.25">
      <c r="A47" s="79" t="s">
        <v>46</v>
      </c>
      <c r="B47" s="78"/>
      <c r="C47" s="78"/>
      <c r="D47" s="33"/>
      <c r="E47" s="33"/>
      <c r="F47" s="33"/>
      <c r="G47" s="33"/>
      <c r="H47" s="34"/>
      <c r="I47" s="33"/>
      <c r="J47" s="34"/>
    </row>
    <row r="48" spans="1:10" ht="24" customHeight="1" x14ac:dyDescent="0.25">
      <c r="A48" s="79" t="s">
        <v>183</v>
      </c>
      <c r="B48" s="78"/>
      <c r="C48" s="78"/>
      <c r="D48" s="33"/>
      <c r="E48" s="33"/>
      <c r="F48" s="33"/>
      <c r="G48" s="33"/>
      <c r="H48" s="34"/>
      <c r="I48" s="33"/>
      <c r="J48" s="34"/>
    </row>
    <row r="49" spans="1:10" ht="24" customHeight="1" x14ac:dyDescent="0.25">
      <c r="B49" s="78"/>
      <c r="C49" s="78"/>
      <c r="D49" s="33"/>
      <c r="E49" s="33"/>
      <c r="F49" s="33"/>
      <c r="G49" s="33"/>
      <c r="H49" s="34"/>
      <c r="I49" s="33"/>
      <c r="J49" s="32" t="s">
        <v>73</v>
      </c>
    </row>
    <row r="50" spans="1:10" ht="24" customHeight="1" x14ac:dyDescent="0.25">
      <c r="D50" s="35"/>
      <c r="E50" s="35" t="s">
        <v>0</v>
      </c>
      <c r="F50" s="35"/>
      <c r="G50" s="36"/>
      <c r="H50" s="37"/>
      <c r="I50" s="37" t="s">
        <v>1</v>
      </c>
      <c r="J50" s="37"/>
    </row>
    <row r="51" spans="1:10" ht="24" customHeight="1" x14ac:dyDescent="0.25">
      <c r="B51" s="83"/>
      <c r="C51" s="83"/>
      <c r="D51" s="38">
        <v>2565</v>
      </c>
      <c r="E51" s="39"/>
      <c r="F51" s="38">
        <v>2564</v>
      </c>
      <c r="G51" s="39"/>
      <c r="H51" s="38">
        <v>2565</v>
      </c>
      <c r="I51" s="39"/>
      <c r="J51" s="38">
        <v>2564</v>
      </c>
    </row>
    <row r="52" spans="1:10" ht="24" customHeight="1" x14ac:dyDescent="0.25">
      <c r="A52" s="115" t="s">
        <v>47</v>
      </c>
      <c r="B52" s="115"/>
      <c r="D52" s="26"/>
      <c r="E52" s="11"/>
      <c r="F52" s="26"/>
      <c r="G52" s="27"/>
      <c r="H52" s="40"/>
      <c r="I52" s="27"/>
      <c r="J52" s="40"/>
    </row>
    <row r="53" spans="1:10" ht="24" customHeight="1" x14ac:dyDescent="0.25">
      <c r="A53" s="43" t="s">
        <v>208</v>
      </c>
      <c r="B53" s="43"/>
      <c r="D53" s="9">
        <v>0</v>
      </c>
      <c r="E53" s="11"/>
      <c r="F53" s="9">
        <v>0</v>
      </c>
      <c r="G53" s="11"/>
      <c r="H53" s="11">
        <v>-146500</v>
      </c>
      <c r="I53" s="11"/>
      <c r="J53" s="11">
        <v>-7500</v>
      </c>
    </row>
    <row r="54" spans="1:10" ht="24" customHeight="1" x14ac:dyDescent="0.25">
      <c r="A54" s="114" t="s">
        <v>156</v>
      </c>
      <c r="B54" s="43"/>
      <c r="D54" s="9">
        <v>95</v>
      </c>
      <c r="E54" s="11"/>
      <c r="F54" s="9">
        <v>48</v>
      </c>
      <c r="G54" s="11"/>
      <c r="H54" s="11">
        <v>0</v>
      </c>
      <c r="I54" s="11"/>
      <c r="J54" s="11">
        <v>0</v>
      </c>
    </row>
    <row r="55" spans="1:10" ht="24" customHeight="1" x14ac:dyDescent="0.25">
      <c r="A55" s="114" t="s">
        <v>157</v>
      </c>
      <c r="B55" s="43"/>
      <c r="D55" s="9">
        <v>-25540</v>
      </c>
      <c r="E55" s="11"/>
      <c r="F55" s="9">
        <v>-17489</v>
      </c>
      <c r="G55" s="11"/>
      <c r="H55" s="9">
        <v>-857</v>
      </c>
      <c r="I55" s="11"/>
      <c r="J55" s="9">
        <v>-938</v>
      </c>
    </row>
    <row r="56" spans="1:10" ht="24" customHeight="1" x14ac:dyDescent="0.25">
      <c r="A56" s="43" t="s">
        <v>173</v>
      </c>
      <c r="B56" s="43"/>
      <c r="D56" s="9">
        <v>0</v>
      </c>
      <c r="E56" s="11"/>
      <c r="F56" s="9">
        <v>110964</v>
      </c>
      <c r="G56" s="11"/>
      <c r="H56" s="9">
        <v>0</v>
      </c>
      <c r="I56" s="11"/>
      <c r="J56" s="9">
        <v>110964</v>
      </c>
    </row>
    <row r="57" spans="1:10" ht="24" customHeight="1" x14ac:dyDescent="0.25">
      <c r="A57" s="43" t="s">
        <v>99</v>
      </c>
      <c r="B57" s="43"/>
      <c r="D57" s="21">
        <v>339</v>
      </c>
      <c r="E57" s="11"/>
      <c r="F57" s="21">
        <v>2</v>
      </c>
      <c r="G57" s="11"/>
      <c r="H57" s="10">
        <v>3558</v>
      </c>
      <c r="I57" s="11"/>
      <c r="J57" s="10">
        <v>2839</v>
      </c>
    </row>
    <row r="58" spans="1:10" ht="24" customHeight="1" x14ac:dyDescent="0.25">
      <c r="A58" s="79" t="s">
        <v>140</v>
      </c>
      <c r="B58" s="87"/>
      <c r="D58" s="21">
        <f>SUM(D53:D57)</f>
        <v>-25106</v>
      </c>
      <c r="E58" s="11"/>
      <c r="F58" s="21">
        <f>SUM(F53:F57)</f>
        <v>93525</v>
      </c>
      <c r="G58" s="11"/>
      <c r="H58" s="21">
        <f>SUM(H53:H57)</f>
        <v>-143799</v>
      </c>
      <c r="I58" s="11"/>
      <c r="J58" s="21">
        <f>SUM(J53:J57)</f>
        <v>105365</v>
      </c>
    </row>
    <row r="59" spans="1:10" ht="24" customHeight="1" x14ac:dyDescent="0.25">
      <c r="A59" s="115" t="s">
        <v>48</v>
      </c>
      <c r="B59" s="115"/>
      <c r="D59" s="11"/>
      <c r="E59" s="26"/>
      <c r="F59" s="11"/>
      <c r="G59" s="26"/>
      <c r="H59" s="11"/>
      <c r="I59" s="26"/>
      <c r="J59" s="11"/>
    </row>
    <row r="60" spans="1:10" ht="24" customHeight="1" x14ac:dyDescent="0.25">
      <c r="A60" s="43" t="s">
        <v>136</v>
      </c>
      <c r="B60" s="43"/>
      <c r="D60" s="11">
        <v>134219</v>
      </c>
      <c r="E60" s="11"/>
      <c r="F60" s="11">
        <v>-81046</v>
      </c>
      <c r="G60" s="11"/>
      <c r="H60" s="11">
        <v>225000</v>
      </c>
      <c r="I60" s="11"/>
      <c r="J60" s="11">
        <v>20000</v>
      </c>
    </row>
    <row r="61" spans="1:10" ht="24" customHeight="1" x14ac:dyDescent="0.25">
      <c r="A61" s="43" t="s">
        <v>196</v>
      </c>
      <c r="B61" s="43"/>
      <c r="D61" s="11">
        <v>-14492</v>
      </c>
      <c r="E61" s="11"/>
      <c r="F61" s="11">
        <v>-7256</v>
      </c>
      <c r="G61" s="11"/>
      <c r="H61" s="11">
        <v>-3967</v>
      </c>
      <c r="I61" s="11"/>
      <c r="J61" s="11">
        <v>-1503</v>
      </c>
    </row>
    <row r="62" spans="1:10" ht="24" customHeight="1" x14ac:dyDescent="0.25">
      <c r="A62" s="114" t="s">
        <v>141</v>
      </c>
      <c r="B62" s="43"/>
      <c r="D62" s="41">
        <v>-84220</v>
      </c>
      <c r="E62" s="41"/>
      <c r="F62" s="41">
        <v>-66720</v>
      </c>
      <c r="G62" s="41"/>
      <c r="H62" s="41">
        <v>-65000</v>
      </c>
      <c r="I62" s="41"/>
      <c r="J62" s="41">
        <v>-47500</v>
      </c>
    </row>
    <row r="63" spans="1:10" ht="24" customHeight="1" x14ac:dyDescent="0.25">
      <c r="A63" s="114" t="s">
        <v>174</v>
      </c>
      <c r="B63" s="43"/>
      <c r="D63" s="20">
        <v>0</v>
      </c>
      <c r="E63" s="11"/>
      <c r="F63" s="20">
        <v>-91689</v>
      </c>
      <c r="G63" s="11"/>
      <c r="H63" s="20">
        <v>0</v>
      </c>
      <c r="I63" s="11"/>
      <c r="J63" s="20">
        <v>-91689</v>
      </c>
    </row>
    <row r="64" spans="1:10" ht="24" customHeight="1" x14ac:dyDescent="0.25">
      <c r="A64" s="79" t="s">
        <v>207</v>
      </c>
      <c r="B64" s="87"/>
      <c r="D64" s="21">
        <f>SUM(D60:D63)</f>
        <v>35507</v>
      </c>
      <c r="E64" s="11"/>
      <c r="F64" s="21">
        <f>SUM(F60:F63)</f>
        <v>-246711</v>
      </c>
      <c r="G64" s="11"/>
      <c r="H64" s="21">
        <f>SUM(H60:H63)</f>
        <v>156033</v>
      </c>
      <c r="I64" s="11"/>
      <c r="J64" s="21">
        <f>SUM(J60:J63)</f>
        <v>-120692</v>
      </c>
    </row>
    <row r="65" spans="1:10" ht="24" customHeight="1" x14ac:dyDescent="0.25">
      <c r="A65" s="115" t="s">
        <v>158</v>
      </c>
      <c r="B65" s="87"/>
      <c r="D65" s="26">
        <f>SUM(,D64,D58,D42)</f>
        <v>-21939</v>
      </c>
      <c r="E65" s="11"/>
      <c r="F65" s="26">
        <f>SUM(,F64,F58,F42)</f>
        <v>4389</v>
      </c>
      <c r="G65" s="11"/>
      <c r="H65" s="26">
        <f>SUM(,H64,H58,H42)</f>
        <v>-4244</v>
      </c>
      <c r="I65" s="11"/>
      <c r="J65" s="26">
        <f>SUM(,J64,J58,J42)</f>
        <v>-1919</v>
      </c>
    </row>
    <row r="66" spans="1:10" ht="24" customHeight="1" x14ac:dyDescent="0.25">
      <c r="A66" s="29" t="s">
        <v>76</v>
      </c>
      <c r="D66" s="21">
        <f>+BS!F11</f>
        <v>78109</v>
      </c>
      <c r="E66" s="11"/>
      <c r="F66" s="21">
        <v>55544</v>
      </c>
      <c r="G66" s="11"/>
      <c r="H66" s="21">
        <f>+BS!J11</f>
        <v>20294</v>
      </c>
      <c r="I66" s="11"/>
      <c r="J66" s="21">
        <v>15137</v>
      </c>
    </row>
    <row r="67" spans="1:10" ht="24" customHeight="1" thickBot="1" x14ac:dyDescent="0.3">
      <c r="A67" s="115" t="s">
        <v>77</v>
      </c>
      <c r="B67" s="87"/>
      <c r="C67" s="85"/>
      <c r="D67" s="42">
        <f>SUM(D65:D66)</f>
        <v>56170</v>
      </c>
      <c r="E67" s="11"/>
      <c r="F67" s="42">
        <f>SUM(F65:F66)</f>
        <v>59933</v>
      </c>
      <c r="G67" s="11"/>
      <c r="H67" s="42">
        <f>SUM(H65:H66)</f>
        <v>16050</v>
      </c>
      <c r="I67" s="11"/>
      <c r="J67" s="42">
        <f>SUM(J65:J66)</f>
        <v>13218</v>
      </c>
    </row>
    <row r="68" spans="1:10" ht="24" customHeight="1" thickTop="1" x14ac:dyDescent="0.25">
      <c r="A68" s="87"/>
      <c r="B68" s="87"/>
      <c r="D68" s="26">
        <f>SUM(D67-BS!D11)</f>
        <v>0</v>
      </c>
      <c r="E68" s="11"/>
      <c r="F68" s="26">
        <f>F67-59933</f>
        <v>0</v>
      </c>
      <c r="G68" s="11"/>
      <c r="H68" s="26">
        <f>SUM(H67-BS!H11)</f>
        <v>0</v>
      </c>
      <c r="I68" s="11"/>
      <c r="J68" s="26">
        <f>J67-13218</f>
        <v>0</v>
      </c>
    </row>
    <row r="69" spans="1:10" ht="24" customHeight="1" x14ac:dyDescent="0.25">
      <c r="A69" s="116" t="s">
        <v>107</v>
      </c>
      <c r="B69" s="87"/>
      <c r="D69" s="26"/>
      <c r="E69" s="11"/>
      <c r="F69" s="26"/>
      <c r="G69" s="11"/>
      <c r="H69" s="26"/>
      <c r="I69" s="11"/>
      <c r="J69" s="26"/>
    </row>
    <row r="70" spans="1:10" ht="24" customHeight="1" x14ac:dyDescent="0.25">
      <c r="A70" s="117" t="s">
        <v>108</v>
      </c>
      <c r="B70" s="87"/>
      <c r="D70" s="26"/>
      <c r="E70" s="11"/>
      <c r="F70" s="26"/>
      <c r="G70" s="11"/>
      <c r="H70" s="26"/>
      <c r="I70" s="11"/>
      <c r="J70" s="26"/>
    </row>
    <row r="71" spans="1:10" ht="24" customHeight="1" x14ac:dyDescent="0.25">
      <c r="A71" s="118" t="s">
        <v>137</v>
      </c>
      <c r="B71" s="87"/>
      <c r="D71" s="29">
        <v>4946</v>
      </c>
      <c r="E71" s="11"/>
      <c r="F71" s="26">
        <v>1402</v>
      </c>
      <c r="G71" s="11"/>
      <c r="H71" s="26">
        <v>0</v>
      </c>
      <c r="I71" s="11"/>
      <c r="J71" s="26">
        <v>317</v>
      </c>
    </row>
    <row r="72" spans="1:10" ht="24" customHeight="1" x14ac:dyDescent="0.25">
      <c r="A72" s="118" t="s">
        <v>138</v>
      </c>
      <c r="B72" s="87"/>
      <c r="D72" s="29">
        <v>236</v>
      </c>
      <c r="E72" s="11"/>
      <c r="F72" s="26">
        <v>50</v>
      </c>
      <c r="G72" s="11"/>
      <c r="H72" s="29">
        <v>236</v>
      </c>
      <c r="I72" s="11"/>
      <c r="J72" s="26">
        <v>50</v>
      </c>
    </row>
    <row r="73" spans="1:10" ht="24" customHeight="1" x14ac:dyDescent="0.25">
      <c r="A73" s="118" t="s">
        <v>163</v>
      </c>
      <c r="B73" s="87"/>
      <c r="D73" s="29">
        <v>21594</v>
      </c>
      <c r="E73" s="11"/>
      <c r="F73" s="26">
        <v>4313</v>
      </c>
      <c r="G73" s="11"/>
      <c r="H73" s="29">
        <v>6817</v>
      </c>
      <c r="I73" s="11"/>
      <c r="J73" s="26">
        <v>0</v>
      </c>
    </row>
    <row r="74" spans="1:10" ht="24" customHeight="1" x14ac:dyDescent="0.25">
      <c r="E74" s="30"/>
      <c r="G74" s="30"/>
      <c r="H74" s="31"/>
      <c r="I74" s="30"/>
      <c r="J74" s="31"/>
    </row>
    <row r="75" spans="1:10" ht="24" customHeight="1" x14ac:dyDescent="0.25">
      <c r="A75" s="46" t="s">
        <v>85</v>
      </c>
      <c r="E75" s="30"/>
      <c r="G75" s="30"/>
      <c r="H75" s="31"/>
      <c r="I75" s="30"/>
      <c r="J75" s="31"/>
    </row>
  </sheetData>
  <printOptions horizontalCentered="1"/>
  <pageMargins left="0.62" right="0.196850393700787" top="0.78700000000000003" bottom="0.2" header="0.31496062992126" footer="0.31496062992126"/>
  <pageSetup paperSize="9" scale="70" fitToHeight="7" orientation="portrait" r:id="rId1"/>
  <rowBreaks count="3" manualBreakCount="3">
    <brk id="44" max="16383" man="1"/>
    <brk id="111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CE1</vt:lpstr>
      <vt:lpstr>CE2</vt:lpstr>
      <vt:lpstr>CF</vt:lpstr>
      <vt:lpstr>BS!Print_Area</vt:lpstr>
      <vt:lpstr>'CE1'!Print_Area</vt:lpstr>
      <vt:lpstr>'CE2'!Print_Area</vt:lpstr>
      <vt:lpstr>CF!Print_Area</vt:lpstr>
      <vt:lpstr>PL!Print_Area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Kullakarn Cheenpun</cp:lastModifiedBy>
  <cp:lastPrinted>2022-05-12T07:56:42Z</cp:lastPrinted>
  <dcterms:created xsi:type="dcterms:W3CDTF">2010-01-22T05:36:11Z</dcterms:created>
  <dcterms:modified xsi:type="dcterms:W3CDTF">2022-05-13T11:47:45Z</dcterms:modified>
</cp:coreProperties>
</file>