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\จดหมายตลาดหลักทรัพย์\จดหมายตลาดหลักทรัพย์-2022\Q4-2022\"/>
    </mc:Choice>
  </mc:AlternateContent>
  <xr:revisionPtr revIDLastSave="0" documentId="8_{A6B2C46C-3AF2-4F33-8CFE-979119B25AA6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BS" sheetId="1" r:id="rId1"/>
    <sheet name="PL" sheetId="2" r:id="rId2"/>
    <sheet name="CE1" sheetId="3" r:id="rId3"/>
    <sheet name="CE2" sheetId="4" r:id="rId4"/>
    <sheet name="CF" sheetId="5" r:id="rId5"/>
  </sheets>
  <definedNames>
    <definedName name="_xlnm.Print_Area" localSheetId="0">BS!$A$1:$J$95</definedName>
    <definedName name="_xlnm.Print_Area" localSheetId="2">'CE1'!$A$1:$T$26</definedName>
    <definedName name="_xlnm.Print_Area" localSheetId="3">'CE2'!$A$1:$I$24</definedName>
    <definedName name="_xlnm.Print_Area" localSheetId="4">CF!$A$1:$J$79</definedName>
    <definedName name="_xlnm.Print_Area" localSheetId="1">PL!$A$1:$J$124</definedName>
    <definedName name="Z_6B173BD9_73EB_4A05_80C7_E17E753E42F2_.wvu.PrintArea" localSheetId="0" hidden="1">BS!#REF!</definedName>
    <definedName name="Z_6B173BD9_73EB_4A05_80C7_E17E753E42F2_.wvu.PrintArea" localSheetId="4" hidden="1">CF!#REF!</definedName>
    <definedName name="Z_6B173BD9_73EB_4A05_80C7_E17E753E42F2_.wvu.PrintArea" localSheetId="1" hidden="1">PL!#REF!</definedName>
    <definedName name="Z_E8EB09DC_331B_455E_B96E_C83E5DBF8B12_.wvu.PrintArea" localSheetId="0" hidden="1">BS!#REF!</definedName>
    <definedName name="Z_E8EB09DC_331B_455E_B96E_C83E5DBF8B12_.wvu.PrintArea" localSheetId="4" hidden="1">CF!#REF!</definedName>
    <definedName name="Z_E8EB09DC_331B_455E_B96E_C83E5DBF8B12_.wvu.PrintArea" localSheetId="1" hidden="1">PL!#REF!</definedName>
  </definedNames>
  <calcPr calcId="191029"/>
  <customWorkbookViews>
    <customWorkbookView name="Ernst &amp; Young - Personal View" guid="{6B173BD9-73EB-4A05-80C7-E17E753E42F2}" mergeInterval="0" personalView="1" maximized="1" xWindow="1" yWindow="1" windowWidth="1276" windowHeight="550" activeSheetId="2"/>
    <customWorkbookView name="Suwannee.Wongake - Personal View" guid="{E8EB09DC-331B-455E-B96E-C83E5DBF8B12}" mergeInterval="0" personalView="1" maximized="1" xWindow="1" yWindow="1" windowWidth="1436" windowHeight="610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4" l="1"/>
  <c r="E22" i="4"/>
  <c r="C22" i="4"/>
  <c r="E15" i="4"/>
  <c r="C15" i="4"/>
  <c r="E20" i="4"/>
  <c r="C20" i="4"/>
  <c r="G19" i="4"/>
  <c r="I19" i="4" s="1"/>
  <c r="G12" i="4"/>
  <c r="I12" i="4" s="1"/>
  <c r="E13" i="4"/>
  <c r="C13" i="4"/>
  <c r="J87" i="1" l="1"/>
  <c r="F58" i="1"/>
  <c r="F50" i="1"/>
  <c r="F27" i="1"/>
  <c r="J65" i="5" l="1"/>
  <c r="J59" i="5"/>
  <c r="F65" i="5"/>
  <c r="F59" i="5"/>
  <c r="J97" i="2"/>
  <c r="J82" i="2"/>
  <c r="J75" i="2"/>
  <c r="F97" i="2"/>
  <c r="F82" i="2"/>
  <c r="F75" i="2"/>
  <c r="F83" i="2" s="1"/>
  <c r="F87" i="2" s="1"/>
  <c r="F89" i="2" s="1"/>
  <c r="J33" i="2"/>
  <c r="J21" i="2"/>
  <c r="J14" i="2"/>
  <c r="F33" i="2"/>
  <c r="F21" i="2"/>
  <c r="F14" i="2"/>
  <c r="F22" i="2" s="1"/>
  <c r="F26" i="2" s="1"/>
  <c r="F28" i="2" s="1"/>
  <c r="F35" i="2" s="1"/>
  <c r="I14" i="4"/>
  <c r="I10" i="4"/>
  <c r="R13" i="3"/>
  <c r="J83" i="2" l="1"/>
  <c r="J87" i="2" s="1"/>
  <c r="J89" i="2" s="1"/>
  <c r="J99" i="2" s="1"/>
  <c r="F99" i="2"/>
  <c r="J22" i="2"/>
  <c r="J26" i="2" s="1"/>
  <c r="J28" i="2" s="1"/>
  <c r="J35" i="2" s="1"/>
  <c r="N21" i="3"/>
  <c r="H18" i="1"/>
  <c r="G11" i="4" l="1"/>
  <c r="I11" i="4"/>
  <c r="G13" i="4"/>
  <c r="F18" i="1"/>
  <c r="I13" i="4" l="1"/>
  <c r="I15" i="4" s="1"/>
  <c r="G15" i="4"/>
  <c r="D21" i="2"/>
  <c r="R19" i="3" l="1"/>
  <c r="P21" i="3" l="1"/>
  <c r="D27" i="1" l="1"/>
  <c r="H21" i="2" l="1"/>
  <c r="H33" i="2" l="1"/>
  <c r="D33" i="2"/>
  <c r="H97" i="2"/>
  <c r="D97" i="2"/>
  <c r="R23" i="3" l="1"/>
  <c r="T23" i="3" s="1"/>
  <c r="F87" i="1" l="1"/>
  <c r="J58" i="1"/>
  <c r="H58" i="1"/>
  <c r="D58" i="1"/>
  <c r="J50" i="1"/>
  <c r="H50" i="1"/>
  <c r="D50" i="1"/>
  <c r="J27" i="1"/>
  <c r="H27" i="1"/>
  <c r="J18" i="1"/>
  <c r="D18" i="1"/>
  <c r="F28" i="1" l="1"/>
  <c r="J28" i="1"/>
  <c r="H28" i="1"/>
  <c r="D28" i="1"/>
  <c r="J59" i="1"/>
  <c r="J88" i="1" s="1"/>
  <c r="F59" i="1"/>
  <c r="F88" i="1" s="1"/>
  <c r="H59" i="1"/>
  <c r="D59" i="1"/>
  <c r="F89" i="1" l="1"/>
  <c r="J89" i="1"/>
  <c r="F110" i="2" l="1"/>
  <c r="N13" i="3" s="1"/>
  <c r="D67" i="5"/>
  <c r="H67" i="5"/>
  <c r="F46" i="2" l="1"/>
  <c r="F49" i="2"/>
  <c r="J46" i="2"/>
  <c r="J49" i="2"/>
  <c r="J9" i="5"/>
  <c r="J28" i="5" s="1"/>
  <c r="J38" i="5" s="1"/>
  <c r="J42" i="5" s="1"/>
  <c r="J66" i="5" s="1"/>
  <c r="F9" i="5"/>
  <c r="F28" i="5" s="1"/>
  <c r="F38" i="5" s="1"/>
  <c r="F42" i="5" s="1"/>
  <c r="F66" i="5" s="1"/>
  <c r="H75" i="1"/>
  <c r="J113" i="2" l="1"/>
  <c r="J110" i="2"/>
  <c r="F113" i="2"/>
  <c r="D75" i="2" l="1"/>
  <c r="H75" i="2"/>
  <c r="H65" i="5" l="1"/>
  <c r="D65" i="5"/>
  <c r="D59" i="5" l="1"/>
  <c r="H59" i="5" l="1"/>
  <c r="H22" i="3" l="1"/>
  <c r="H24" i="3" s="1"/>
  <c r="D22" i="3"/>
  <c r="D24" i="3" s="1"/>
  <c r="B22" i="3"/>
  <c r="B24" i="3" s="1"/>
  <c r="D75" i="1" s="1"/>
  <c r="D15" i="3"/>
  <c r="D17" i="3" s="1"/>
  <c r="T19" i="3" l="1"/>
  <c r="D82" i="2" l="1"/>
  <c r="P15" i="3" l="1"/>
  <c r="P17" i="3" s="1"/>
  <c r="N15" i="3"/>
  <c r="N17" i="3" s="1"/>
  <c r="R14" i="3"/>
  <c r="T14" i="3" s="1"/>
  <c r="T13" i="3"/>
  <c r="T15" i="3" l="1"/>
  <c r="R15" i="3"/>
  <c r="I17" i="4" l="1"/>
  <c r="J68" i="5" l="1"/>
  <c r="J69" i="5" s="1"/>
  <c r="F68" i="5" l="1"/>
  <c r="F69" i="5" s="1"/>
  <c r="F22" i="3" l="1"/>
  <c r="F24" i="3" s="1"/>
  <c r="H82" i="2" l="1"/>
  <c r="H14" i="2" l="1"/>
  <c r="D14" i="2"/>
  <c r="D22" i="2" l="1"/>
  <c r="D26" i="2" s="1"/>
  <c r="H22" i="2"/>
  <c r="H26" i="2" s="1"/>
  <c r="J22" i="3"/>
  <c r="J24" i="3" s="1"/>
  <c r="L22" i="3"/>
  <c r="L24" i="3" s="1"/>
  <c r="D84" i="1" s="1"/>
  <c r="D28" i="2" l="1"/>
  <c r="H28" i="2"/>
  <c r="H46" i="2" l="1"/>
  <c r="H53" i="2" s="1"/>
  <c r="H35" i="2"/>
  <c r="H49" i="2" s="1"/>
  <c r="D46" i="2"/>
  <c r="D53" i="2" s="1"/>
  <c r="D35" i="2"/>
  <c r="D49" i="2" s="1"/>
  <c r="D83" i="2"/>
  <c r="D87" i="2" s="1"/>
  <c r="H83" i="2"/>
  <c r="H87" i="2" s="1"/>
  <c r="D9" i="5" l="1"/>
  <c r="D28" i="5" s="1"/>
  <c r="D89" i="2"/>
  <c r="L15" i="3"/>
  <c r="L17" i="3" s="1"/>
  <c r="J15" i="3"/>
  <c r="J17" i="3" s="1"/>
  <c r="H15" i="3"/>
  <c r="H17" i="3" s="1"/>
  <c r="F15" i="3"/>
  <c r="F17" i="3" s="1"/>
  <c r="B15" i="3"/>
  <c r="B17" i="3" s="1"/>
  <c r="D110" i="2" l="1"/>
  <c r="D117" i="2" s="1"/>
  <c r="D99" i="2"/>
  <c r="D38" i="5"/>
  <c r="D42" i="5" s="1"/>
  <c r="D66" i="5" s="1"/>
  <c r="R16" i="3"/>
  <c r="T16" i="3" s="1"/>
  <c r="R12" i="3"/>
  <c r="T12" i="3" s="1"/>
  <c r="R20" i="3"/>
  <c r="N20" i="3" l="1"/>
  <c r="T20" i="3" s="1"/>
  <c r="T17" i="3"/>
  <c r="H9" i="5"/>
  <c r="H28" i="5" s="1"/>
  <c r="H89" i="2"/>
  <c r="R17" i="3"/>
  <c r="H110" i="2" l="1"/>
  <c r="H117" i="2" s="1"/>
  <c r="G18" i="4"/>
  <c r="H99" i="2"/>
  <c r="H113" i="2" s="1"/>
  <c r="H38" i="5"/>
  <c r="G20" i="4" l="1"/>
  <c r="I18" i="4"/>
  <c r="H42" i="5"/>
  <c r="H66" i="5" s="1"/>
  <c r="H68" i="5" s="1"/>
  <c r="H69" i="5" s="1"/>
  <c r="D68" i="5"/>
  <c r="D69" i="5" s="1"/>
  <c r="G22" i="4" l="1"/>
  <c r="H85" i="1" s="1"/>
  <c r="I20" i="4"/>
  <c r="I22" i="4" s="1"/>
  <c r="N22" i="3"/>
  <c r="N24" i="3" s="1"/>
  <c r="D85" i="1" s="1"/>
  <c r="H84" i="1"/>
  <c r="H87" i="1" l="1"/>
  <c r="H88" i="1" s="1"/>
  <c r="H89" i="1" s="1"/>
  <c r="D113" i="2"/>
  <c r="I23" i="4" l="1"/>
  <c r="P22" i="3"/>
  <c r="P24" i="3" s="1"/>
  <c r="R21" i="3"/>
  <c r="T21" i="3" l="1"/>
  <c r="R22" i="3"/>
  <c r="R24" i="3" s="1"/>
  <c r="D86" i="1" s="1"/>
  <c r="D87" i="1" s="1"/>
  <c r="D88" i="1" s="1"/>
  <c r="D89" i="1" s="1"/>
  <c r="T22" i="3" l="1"/>
  <c r="T24" i="3" s="1"/>
  <c r="T25" i="3" s="1"/>
</calcChain>
</file>

<file path=xl/sharedStrings.xml><?xml version="1.0" encoding="utf-8"?>
<sst xmlns="http://schemas.openxmlformats.org/spreadsheetml/2006/main" count="372" uniqueCount="218">
  <si>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</si>
  <si>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</si>
  <si>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</si>
  <si>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</si>
  <si>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</si>
  <si>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</si>
  <si>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</si>
  <si>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</si>
  <si>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</si>
  <si>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</si>
  <si>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</si>
  <si>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</si>
  <si>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</si>
  <si>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</si>
  <si>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</si>
  <si>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</si>
  <si>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</si>
  <si>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</si>
  <si>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</si>
  <si>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</si>
  <si>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</si>
  <si>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</si>
  <si>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</si>
  <si>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</si>
  <si>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กำไรสะสม</t>
  </si>
  <si>
    <t xml:space="preserve">   จัดสรรแล้ว - สำรองตามกฎหมาย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</si>
  <si>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</si>
  <si>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</si>
  <si>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</si>
  <si>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</si>
  <si>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</si>
  <si>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</si>
  <si>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</si>
  <si>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</si>
  <si>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</si>
  <si>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</si>
  <si>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</si>
  <si>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</si>
  <si>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และหนี้สินดำเนินงาน</t>
  </si>
  <si>
    <t xml:space="preserve">สินทรัพย์จากการดำเนินงาน (เพิ่มขึ้น) ลดลง 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</si>
  <si>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</si>
  <si>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</si>
  <si>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</si>
  <si>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หนี้สินจากการดำเนินงานเพิ่มขึ้น (ลดลง)</t>
  </si>
  <si>
    <t xml:space="preserve">   หนี้สินหมุนเวียนอื่น</t>
  </si>
  <si>
    <t xml:space="preserve">   จ่ายดอกเบี้ย</t>
  </si>
  <si>
    <t>งบกระแสเงินสด (ต่อ)</t>
  </si>
  <si>
    <t>กระแสเงินสดจากกิจกรรมลงทุน</t>
  </si>
  <si>
    <t>กระแสเงินสดจากกิจกรรมจัดหาเงิน</t>
  </si>
  <si>
    <t>งบแสดงการเปลี่ยนแปลงส่วนของผู้ถือหุ้น</t>
  </si>
  <si>
    <t>ยังไม่ได้จัดสรร</t>
  </si>
  <si>
    <t>งบแสดงการเปลี่ยนแปลงส่วนของผู้ถือหุ้น (ต่อ)</t>
  </si>
  <si>
    <t>งบแสดงฐานะการเงิน</t>
  </si>
  <si>
    <t>งบแสดงฐานะการเงิน (ต่อ)</t>
  </si>
  <si>
    <t>ลูกหนี้การค้าและลูกหนี้อื่น</t>
  </si>
  <si>
    <t>สินค้าคงเหลือ</t>
  </si>
  <si>
    <t>เจ้าหนี้การค้าและเจ้าหนี้อื่น</t>
  </si>
  <si>
    <t>สำรองผลประโยชน์ระยะยาวของพนักงาน</t>
  </si>
  <si>
    <t xml:space="preserve">   ทุนจดทะเบียน </t>
  </si>
  <si>
    <t>ส่วนของผู้มีส่วนได้เสียที่ไม่มีอำนาจควบคุมของบริษัทย่อย</t>
  </si>
  <si>
    <t xml:space="preserve">   ยังไม่ได้จัดสรร</t>
  </si>
  <si>
    <t>องค์ประกอบอื่นของส่วนของผู้ถือหุ้น</t>
  </si>
  <si>
    <t>งบกำไรขาดทุนเบ็ดเสร็จ</t>
  </si>
  <si>
    <t>การแบ่งปันกำไร</t>
  </si>
  <si>
    <t>ส่วนที่เป็นของผู้ถือหุ้นของบริษัทฯ</t>
  </si>
  <si>
    <t>การแบ่งปันกำไรขาดทุนเบ็ดเสร็จรวม</t>
  </si>
  <si>
    <t>ส่วนของผู้มีส่วนได้เสีย</t>
  </si>
  <si>
    <t>ที่ไม่มีอำนาจควบคุม</t>
  </si>
  <si>
    <t>ทุนเรือนหุ้นที่ออก</t>
  </si>
  <si>
    <t>รวมองค์ประกอบอื่น</t>
  </si>
  <si>
    <t>และชำระแล้ว</t>
  </si>
  <si>
    <t>ของส่วนของผู้ถือหุ้น</t>
  </si>
  <si>
    <t>กำไรขาดทุนเบ็ดเสร็จอื่น:</t>
  </si>
  <si>
    <t>งบกำไรขาดทุนเบ็ดเสร็จ (ต่อ)</t>
  </si>
  <si>
    <t>(หน่วย: พันบาท)</t>
  </si>
  <si>
    <t>(ยังไม่ได้ตรวจสอบ</t>
  </si>
  <si>
    <t>(ตรวจสอบแล้ว)</t>
  </si>
  <si>
    <t>แต่สอบทานแล้ว)</t>
  </si>
  <si>
    <t>(ยังไม่ได้ตรวจสอบ แต่สอบทานแล้ว)</t>
  </si>
  <si>
    <t xml:space="preserve">กำไรขาดทุนเบ็ดเสร็จอื่นสำหรับงวด </t>
  </si>
  <si>
    <t xml:space="preserve">กำไรขาดทุนเบ็ดเสร็จรวมสำหรับงวด </t>
  </si>
  <si>
    <t>เงินสดและรายการเทียบเท่าเงินสดต้นงวด</t>
  </si>
  <si>
    <t xml:space="preserve">เงินสดและรายการเทียบเท่าเงินสดปลายงวด </t>
  </si>
  <si>
    <t>กำไรขาดทุนเบ็ดเสร็จรวมสำหรับงวด</t>
  </si>
  <si>
    <t>ส่วนทุนจากการจ่าย</t>
  </si>
  <si>
    <t>โดยใช้หุ้นเป็นเกณฑ์</t>
  </si>
  <si>
    <t>กำไรสำหรับงวด</t>
  </si>
  <si>
    <t xml:space="preserve">   กำไรส่วนที่เป็นของผู้ถือหุ้นของบริษัทฯ</t>
  </si>
  <si>
    <t>การเปลี่ยนแปลง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</si>
  <si>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</si>
  <si>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</si>
  <si>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ส่วนแบ่งกำไรจากเงินลงทุนในบริษัทร่วม</t>
  </si>
  <si>
    <t xml:space="preserve">   ส่วนแบ่งกำไรจากเงินลงทุนในบริษัทร่วม</t>
  </si>
  <si>
    <t>หมายเหตุประกอบงบการเงินเป็นส่วนหนึ่งของงบการเงินระหว่างกาลนี้</t>
  </si>
  <si>
    <t>ส่วนของเงินกู้ยืมระยะยาวจากสถาบันการเงินที่ถึงกำหนด</t>
  </si>
  <si>
    <t>(หน่วย: พันบาท ยกเว้นกำไรต่อหุ้นแสดงเป็นบาท)</t>
  </si>
  <si>
    <t xml:space="preserve">   จากกิจกรรมดำเนินงาน</t>
  </si>
  <si>
    <t>รวม</t>
  </si>
  <si>
    <t>กำไรขาดทุนเบ็ดเสร็จอื่นสำหรับงวด</t>
  </si>
  <si>
    <t>บริษัท ทิปโก้ฟูดส์ จำกัด (มหาชน) และบริษัทย่อย</t>
  </si>
  <si>
    <t>ส่วนแบ่งกำไรขาดทุน</t>
  </si>
  <si>
    <t>ที่ดิน อาคารและอุปกรณ์</t>
  </si>
  <si>
    <t>สินทรัพย์ไม่มีตัวตน</t>
  </si>
  <si>
    <t>ประมาณการต้นทุนการรื้อถอน</t>
  </si>
  <si>
    <t xml:space="preserve">   ค่าเสื่อมราคาและค่าตัดจำหน่าย</t>
  </si>
  <si>
    <t>ดอกเบี้ยรับ</t>
  </si>
  <si>
    <t>ส่วนของผู้มีส่วนได้เสียที่ไม่มีอำนาจควบคุมในบริษัทย่อย</t>
  </si>
  <si>
    <t xml:space="preserve">   ของบริษัทร่วมที่ซื้อในราคาต่ำกว่ามูลค่าตามบัญชี</t>
  </si>
  <si>
    <t>การเปลี่ยนแปลงส่วนได้เสียในบริษัทย่อยของบริษัทร่วม</t>
  </si>
  <si>
    <t xml:space="preserve">   โดยไม่ได้สูญเสียอำนาจควบคุมของบริษัทร่วม</t>
  </si>
  <si>
    <t>เงินสดจ่ายเพื่อซื้อสินทรัพย์ไม่มีตัวตน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</si>
  <si>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</si>
  <si>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</si>
  <si>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 xml:space="preserve">   ทุนออกจำหน่ายและชำระเต็มมูลค่าแล้ว</t>
  </si>
  <si>
    <t>ข้อมูลกระแสเงินสดเปิดเผยเพิ่มเติม</t>
  </si>
  <si>
    <t>รายการที่ไม่ใช่เงินสด</t>
  </si>
  <si>
    <t>ในบริษัทย่อยของ</t>
  </si>
  <si>
    <t>บริษัทร่วมที่ซื้อในราคา</t>
  </si>
  <si>
    <t>ต่ำกว่ามูลค่าตามบัญชี</t>
  </si>
  <si>
    <t>ส่วนได้เสียในบริษัทย่อย</t>
  </si>
  <si>
    <t>ของบริษัทร่วมโดย</t>
  </si>
  <si>
    <t>ควบคุมของบริษัทร่วม</t>
  </si>
  <si>
    <t>ของบริษัทร่วม</t>
  </si>
  <si>
    <t>ส่วนทุนจากการจ่ายโดยใช้หุ้นเป็นเกณฑ์ของบริษัทร่วม</t>
  </si>
  <si>
    <t>รายการที่จะถูกบันทึกในส่วนของกำไรหรือขาดทุนในภายหลัง</t>
  </si>
  <si>
    <t xml:space="preserve">   ขาดทุนจากการทำลายสินค้า</t>
  </si>
  <si>
    <t>สินทรัพย์ชีวภาพ</t>
  </si>
  <si>
    <t xml:space="preserve">         หุ้นสามัญ 500,000,000 หุ้น มูลค่าหุ้นละ 1 บาท</t>
  </si>
  <si>
    <t xml:space="preserve">         หุ้นสามัญ 482,579,640 หุ้น มูลค่าหุ้นละ 1 บาท</t>
  </si>
  <si>
    <t xml:space="preserve"> สำรองตามกฎหมาย</t>
  </si>
  <si>
    <t>เงินปันผลจ่าย</t>
  </si>
  <si>
    <t>ไม่ได้สูญเสียอำนาจ</t>
  </si>
  <si>
    <t>กำไรก่อนภาษีเงินได้</t>
  </si>
  <si>
    <t xml:space="preserve">ปรับกระทบกำไรก่อนภาษีเงินได้เป็นเงินสดรับ (จ่าย) </t>
  </si>
  <si>
    <t xml:space="preserve">   ที่บริษัทฯซื้อในราคาสูงกว่ามูลค่าตามบัญชี</t>
  </si>
  <si>
    <t>เงินปันผลรับจากบริษัทร่วม</t>
  </si>
  <si>
    <t>เงินให้กู้ยืมระยะสั้นแก่กิจการที่เกี่ยวข้องกัน</t>
  </si>
  <si>
    <t>กำไรขาดทุนเบ็ดเสร็จอื่น</t>
  </si>
  <si>
    <t>เบ็ดเสร็จอื่นในบริษัทร่วม</t>
  </si>
  <si>
    <t>เงินให้กู้ยืมระยะสั้นแก่กิจการที่เกี่ยวข้องกันเพิ่มขึ้น</t>
  </si>
  <si>
    <t>เงินเบิกเกินบัญชีและเงินกู้ยืมระยะสั้นจากสถาบันการเงิน</t>
  </si>
  <si>
    <t>ของบริษัทย่อยที่บริษัทฯ</t>
  </si>
  <si>
    <t>มูลค่าตามบัญชี</t>
  </si>
  <si>
    <t>ซื้อในราคาสูงกว่า</t>
  </si>
  <si>
    <t>อสังหาริมทรัพย์เพื่อการลงทุน - ที่ดินรอการขาย</t>
  </si>
  <si>
    <t xml:space="preserve"> เงินสดสุทธิจาก (ใช้ไปใน) กิจกรรมดำเนินงาน</t>
  </si>
  <si>
    <t>รายได้จากการขาย</t>
  </si>
  <si>
    <t>ต้นทุนขาย</t>
  </si>
  <si>
    <t>ค่าใช้จ่ายในการขายและจัดจำหน่าย</t>
  </si>
  <si>
    <t xml:space="preserve">   จ่ายผลประโยชน์ระยะยาวของพนักงาน</t>
  </si>
  <si>
    <t>เงินสดจ่ายคืนเงินกู้ยืมระยะยาวจากสถาบันการเงิน</t>
  </si>
  <si>
    <t>กำไรก่อนค่าใช้จ่ายภาษีเงินได้</t>
  </si>
  <si>
    <t>ผลประโยชน์ (ค่าใช้จ่าย) ภาษีเงินได้</t>
  </si>
  <si>
    <t>จัดสรรแล้ว -</t>
  </si>
  <si>
    <t>เงินสดรับจากการจำหน่ายที่ดิน อาคารและอุปกรณ์</t>
  </si>
  <si>
    <t>เงินสดจ่ายเพื่อซื้อที่ดิน อาคารและอุปกรณ์</t>
  </si>
  <si>
    <t>เงินเบิกเกินบัญชีและเงินกู้ยืมระยะสั้นจากสถาบันการเงินเพิ่มขึ้น (ลดลง)</t>
  </si>
  <si>
    <t xml:space="preserve">   รายการซื้ออุปกรณ์ที่ยังไม่ได้จ่ายชำระ</t>
  </si>
  <si>
    <t xml:space="preserve">   กำไรจากการเปลี่ยนแปลงในมูลค่ายุติธรรมของสินทรัพย์ชีวภาพ</t>
  </si>
  <si>
    <t xml:space="preserve">สินทรัพย์ภาษีเงินได้รอการตัดบัญชี </t>
  </si>
  <si>
    <t>ส่วนของหนี้สินตามสัญญาเช่าที่ถึงกำหนด</t>
  </si>
  <si>
    <t>หนี้สินตราสารอนุพันธ์</t>
  </si>
  <si>
    <t>รายการที่จะไม่ถูกบันทึกในส่วนของกำไรหรือขาดทุนในภายหลัง</t>
  </si>
  <si>
    <t xml:space="preserve">   ตามหลักคณิตศาสตร์ประกันภัย - สุทธิจากภาษีเงินได้</t>
  </si>
  <si>
    <t>ส่วนแบ่งกำไรขาดทุนเบ็ดเสร็จอื่นในบริษัทร่วม - สุทธิจากภาษีเงินได้</t>
  </si>
  <si>
    <t>เงินสดจ่ายชำระหนี้สินตามสัญญาเช่า</t>
  </si>
  <si>
    <t xml:space="preserve">   สินทรัพย์สิทธิการใช้เพิ่มขึ้นจากการทำสัญญาเช่า</t>
  </si>
  <si>
    <t>เงินสดจากกิจกรรมดำเนินงาน</t>
  </si>
  <si>
    <t>เงินสดสุทธิจากกิจกรรมลงทุน</t>
  </si>
  <si>
    <t>เงินสดสุทธิใช้ไปในกิจกรรมจัดหาเงิน</t>
  </si>
  <si>
    <t>ขาดทุนจากอัตราแลกเปลี่ยน</t>
  </si>
  <si>
    <t>ต้นทุนทางการเงิน</t>
  </si>
  <si>
    <t>ยอดคงเหลือ ณ วันที่ 1 มกราคม 2564</t>
  </si>
  <si>
    <t>ยอดคงเหลือ ณ วันที่ 30 กันยายน 2564</t>
  </si>
  <si>
    <t>สินทรัพย์ตราสารอนุพันธ์</t>
  </si>
  <si>
    <t>2, 3</t>
  </si>
  <si>
    <t>2, 8</t>
  </si>
  <si>
    <t>2, 10</t>
  </si>
  <si>
    <t>หนี้สินตามสัญญาเช่า - สุทธิจากส่วนที่ถึงกำหนด</t>
  </si>
  <si>
    <t>รายได้เงินปันผลจากบริษัทร่วม</t>
  </si>
  <si>
    <t>รายได้ค่าธรรมเนียมการจัดการ</t>
  </si>
  <si>
    <t>กำไร (ขาดทุน) จากการดำเนินงาน</t>
  </si>
  <si>
    <t>รายได้ทางการเงิน</t>
  </si>
  <si>
    <t>กำไรต่อหุ้น</t>
  </si>
  <si>
    <t xml:space="preserve">กำไรต่อหุ้น </t>
  </si>
  <si>
    <t>เงินปันผลจ่าย (หมายเหตุ 16)</t>
  </si>
  <si>
    <t xml:space="preserve">   ปรับลดราคาทุนของสินค้าคงเหลือให้เป็นมูลค่าสุทธิที่จะได้รับ (โอนกลับ)</t>
  </si>
  <si>
    <t xml:space="preserve">   รายได้เงินปันผลจากบริษัทร่วม</t>
  </si>
  <si>
    <t xml:space="preserve">   รายได้ทางการเงิน</t>
  </si>
  <si>
    <t xml:space="preserve">   ต้นทุนทางการเงิน</t>
  </si>
  <si>
    <t xml:space="preserve">   รับคืนภาษีเงินได้นิติบุคคล</t>
  </si>
  <si>
    <t xml:space="preserve">   จ่ายภาษีเงินได้นิติบุคคล</t>
  </si>
  <si>
    <t xml:space="preserve">   ประมาณการต้นทุนการรื้อถอนลดลง</t>
  </si>
  <si>
    <t>กำไรจากการดำเนินงานก่อนการเปลี่ยนแปลงในสินทรัพย์</t>
  </si>
  <si>
    <t>เงินสดและรายการเทียบเท่าเงินสดเพิ่มขึ้นสุทธิ</t>
  </si>
  <si>
    <t>สำหรับงวดเก้าเดือนสิ้นสุดวันที่ 30 กันยายน 2565</t>
  </si>
  <si>
    <t>ยอดคงเหลือ ณ วันที่ 1 มกราคม 2565</t>
  </si>
  <si>
    <t>ยอดคงเหลือ ณ วันที่ 30 กันยายน 2565</t>
  </si>
  <si>
    <t>สำหรับงวดสามเดือนสิ้นสุดวันที่ 30 กันยายน 2565</t>
  </si>
  <si>
    <t>ณ วันที่ 30 กันยายน 2565</t>
  </si>
  <si>
    <t>30 กันยายน 2565</t>
  </si>
  <si>
    <t>31 ธันวาคม 2564</t>
  </si>
  <si>
    <t>ภาษีเงินได้ค้างจ่าย</t>
  </si>
  <si>
    <t>กำไรหรือขาดทุน:</t>
  </si>
  <si>
    <t>ขาดทุนจากการด้อยค่าของเงินให้กู้ยืมแก่บริษัทย่อย</t>
  </si>
  <si>
    <t>ผลประโยชน์ภาษีเงินได้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</si>
  <si>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</si>
  <si>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</si>
  <si>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ต่อหุ้นขั้นพื้นฐาน</t>
  </si>
  <si>
    <t>ผลกำไรจากการประมาณการ</t>
  </si>
  <si>
    <t xml:space="preserve">   ขาดทุนจากการด้อยค่าของเงินให้กู้ยืมแก่บริษัทย่อย</t>
  </si>
  <si>
    <t xml:space="preserve">   สำรองผลประโยชน์ระยะยาวของพนักงาน (โอนกลับ)</t>
  </si>
  <si>
    <t xml:space="preserve">   โอนกลับค่าเผื่อผลขาดทุนด้านเครดิตที่คาดว่าจะเกิดขึ้น </t>
  </si>
  <si>
    <t xml:space="preserve">   (กำไร) ขาดทุนจากอัตราแลกเปลี่ยนที่ยังไม่เกิดขึ้นจริง</t>
  </si>
  <si>
    <t xml:space="preserve">   ขาดทุนจากการจำหน่ายและตัดจำหน่ายที่ดิน อาคารและอุปกรณ์</t>
  </si>
  <si>
    <t xml:space="preserve">   ขาดทุนจากการเปลี่ยนแปลงในมูลค่ายุติธรรมของตราสารอนุพันธ์</t>
  </si>
  <si>
    <t>การแบ่งปันกำไร (ขาดทุน)</t>
  </si>
  <si>
    <t xml:space="preserve">   กำไร (ขาดทุน) ส่วนที่เป็นของผู้ถือหุ้นของบริษัทฯ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</si>
</sst>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[$€-2]\ * #,##0.00_);_([$€-2]\ * \(#,##0.00\);_([$€-2]\ * &quot;-&quot;??_);_(@_)"/>
    <numFmt numFmtId="168" formatCode="#,##0.000_);\(#,##0.000\)"/>
    <numFmt numFmtId="169" formatCode="_(* #,##0.00000_);_(* \(#,##0.00000\);_(* &quot;-&quot;_);_(@_)"/>
    <numFmt numFmtId="170" formatCode="_(* #,##0.00_);_(* \(#,##0.00\);_(* &quot;-&quot;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0"/>
      <color theme="1"/>
      <name val="Arial"/>
      <family val="2"/>
    </font>
    <font>
      <b/>
      <sz val="16"/>
      <color theme="1"/>
      <name val="Angsana New"/>
      <family val="1"/>
    </font>
    <font>
      <sz val="16"/>
      <color theme="1"/>
      <name val="Angsana New"/>
      <family val="1"/>
    </font>
    <font>
      <sz val="14"/>
      <name val="Cordia New"/>
      <family val="2"/>
    </font>
    <font>
      <sz val="10"/>
      <name val="Arial"/>
      <family val="2"/>
    </font>
    <font>
      <i/>
      <sz val="16"/>
      <color theme="1"/>
      <name val="Angsana New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5" fontId="6" fillId="0" borderId="0" applyFont="0" applyFill="0" applyBorder="0" applyAlignment="0" applyProtection="0"/>
    <xf numFmtId="0" fontId="9" fillId="0" borderId="0"/>
    <xf numFmtId="0" fontId="10" fillId="0" borderId="0"/>
    <xf numFmtId="0" fontId="1" fillId="0" borderId="0"/>
    <xf numFmtId="9" fontId="6" fillId="0" borderId="0" applyFont="0" applyFill="0" applyBorder="0" applyAlignment="0" applyProtection="0"/>
  </cellStyleXfs>
  <cellXfs count="129">
    <xf numFmtId="0" fontId="0" fillId="0" borderId="0" xfId="0"/>
    <xf numFmtId="37" fontId="3" fillId="0" borderId="0" xfId="0" applyNumberFormat="1" applyFont="1" applyFill="1" applyAlignment="1"/>
    <xf numFmtId="41" fontId="3" fillId="0" borderId="0" xfId="0" applyNumberFormat="1" applyFont="1" applyFill="1" applyAlignment="1"/>
    <xf numFmtId="41" fontId="3" fillId="0" borderId="0" xfId="0" applyNumberFormat="1" applyFont="1" applyFill="1" applyBorder="1" applyAlignment="1"/>
    <xf numFmtId="41" fontId="3" fillId="0" borderId="0" xfId="0" applyNumberFormat="1" applyFont="1" applyFill="1" applyAlignment="1">
      <alignment horizontal="right"/>
    </xf>
    <xf numFmtId="37" fontId="2" fillId="0" borderId="0" xfId="0" applyNumberFormat="1" applyFont="1" applyFill="1" applyAlignment="1">
      <alignment horizontal="left"/>
    </xf>
    <xf numFmtId="37" fontId="3" fillId="0" borderId="0" xfId="0" applyNumberFormat="1" applyFont="1" applyFill="1" applyAlignment="1">
      <alignment horizontal="centerContinuous"/>
    </xf>
    <xf numFmtId="41" fontId="3" fillId="0" borderId="0" xfId="0" applyNumberFormat="1" applyFont="1" applyFill="1" applyAlignment="1">
      <alignment horizontal="centerContinuous"/>
    </xf>
    <xf numFmtId="41" fontId="3" fillId="0" borderId="0" xfId="0" applyNumberFormat="1" applyFont="1" applyFill="1" applyBorder="1" applyAlignment="1">
      <alignment horizontal="centerContinuous"/>
    </xf>
    <xf numFmtId="41" fontId="3" fillId="0" borderId="0" xfId="0" quotePrefix="1" applyNumberFormat="1" applyFont="1" applyFill="1" applyAlignment="1">
      <alignment horizontal="centerContinuous"/>
    </xf>
    <xf numFmtId="41" fontId="2" fillId="0" borderId="1" xfId="0" applyNumberFormat="1" applyFont="1" applyFill="1" applyBorder="1" applyAlignment="1">
      <alignment horizontal="center"/>
    </xf>
    <xf numFmtId="41" fontId="2" fillId="0" borderId="0" xfId="0" applyNumberFormat="1" applyFont="1" applyFill="1" applyBorder="1" applyAlignment="1">
      <alignment horizontal="center"/>
    </xf>
    <xf numFmtId="37" fontId="2" fillId="0" borderId="1" xfId="0" applyNumberFormat="1" applyFont="1" applyFill="1" applyBorder="1" applyAlignment="1">
      <alignment horizontal="center"/>
    </xf>
    <xf numFmtId="41" fontId="2" fillId="0" borderId="1" xfId="0" applyNumberFormat="1" applyFont="1" applyFill="1" applyBorder="1" applyAlignment="1">
      <alignment horizontal="centerContinuous"/>
    </xf>
    <xf numFmtId="37" fontId="4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41" fontId="4" fillId="0" borderId="0" xfId="0" applyNumberFormat="1" applyFont="1" applyFill="1" applyAlignment="1">
      <alignment horizontal="right"/>
    </xf>
    <xf numFmtId="41" fontId="4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/>
    <xf numFmtId="164" fontId="3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164" fontId="4" fillId="0" borderId="0" xfId="0" applyNumberFormat="1" applyFont="1" applyFill="1" applyAlignment="1">
      <alignment horizontal="right"/>
    </xf>
    <xf numFmtId="37" fontId="3" fillId="0" borderId="0" xfId="0" applyNumberFormat="1" applyFont="1" applyFill="1" applyAlignment="1">
      <alignment horizontal="left"/>
    </xf>
    <xf numFmtId="39" fontId="3" fillId="0" borderId="0" xfId="0" applyNumberFormat="1" applyFont="1" applyFill="1" applyAlignment="1"/>
    <xf numFmtId="164" fontId="3" fillId="0" borderId="0" xfId="0" applyNumberFormat="1" applyFont="1" applyFill="1" applyBorder="1" applyAlignment="1">
      <alignment horizontal="right"/>
    </xf>
    <xf numFmtId="39" fontId="8" fillId="0" borderId="0" xfId="0" applyNumberFormat="1" applyFont="1" applyFill="1" applyAlignment="1"/>
    <xf numFmtId="164" fontId="3" fillId="0" borderId="1" xfId="0" applyNumberFormat="1" applyFont="1" applyFill="1" applyBorder="1" applyAlignment="1">
      <alignment horizontal="right"/>
    </xf>
    <xf numFmtId="39" fontId="3" fillId="0" borderId="0" xfId="0" applyNumberFormat="1" applyFont="1" applyFill="1" applyBorder="1" applyAlignme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Alignment="1">
      <alignment horizontal="right"/>
    </xf>
    <xf numFmtId="37" fontId="2" fillId="0" borderId="0" xfId="0" quotePrefix="1" applyNumberFormat="1" applyFont="1" applyFill="1" applyAlignment="1">
      <alignment horizontal="left"/>
    </xf>
    <xf numFmtId="164" fontId="3" fillId="0" borderId="0" xfId="0" applyNumberFormat="1" applyFont="1" applyFill="1" applyAlignment="1"/>
    <xf numFmtId="164" fontId="4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/>
    <xf numFmtId="164" fontId="3" fillId="0" borderId="1" xfId="0" applyNumberFormat="1" applyFont="1" applyFill="1" applyBorder="1" applyAlignment="1">
      <alignment horizontal="center"/>
    </xf>
    <xf numFmtId="37" fontId="3" fillId="0" borderId="0" xfId="0" quotePrefix="1" applyNumberFormat="1" applyFont="1" applyFill="1" applyAlignment="1">
      <alignment horizontal="left"/>
    </xf>
    <xf numFmtId="164" fontId="3" fillId="0" borderId="1" xfId="0" applyNumberFormat="1" applyFont="1" applyFill="1" applyBorder="1" applyAlignment="1"/>
    <xf numFmtId="37" fontId="5" fillId="0" borderId="0" xfId="0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right"/>
    </xf>
    <xf numFmtId="37" fontId="7" fillId="0" borderId="0" xfId="0" applyNumberFormat="1" applyFont="1" applyFill="1" applyAlignment="1">
      <alignment horizontal="left"/>
    </xf>
    <xf numFmtId="37" fontId="8" fillId="0" borderId="0" xfId="0" applyNumberFormat="1" applyFont="1" applyFill="1" applyAlignment="1">
      <alignment horizontal="left"/>
    </xf>
    <xf numFmtId="37" fontId="8" fillId="0" borderId="0" xfId="0" applyNumberFormat="1" applyFont="1" applyFill="1" applyAlignment="1"/>
    <xf numFmtId="0" fontId="3" fillId="0" borderId="0" xfId="0" applyFont="1" applyFill="1" applyAlignment="1">
      <alignment horizontal="justify"/>
    </xf>
    <xf numFmtId="0" fontId="3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Border="1" applyAlignment="1">
      <alignment horizontal="justify"/>
    </xf>
    <xf numFmtId="164" fontId="3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justify"/>
    </xf>
    <xf numFmtId="164" fontId="3" fillId="0" borderId="2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/>
    <xf numFmtId="0" fontId="3" fillId="0" borderId="0" xfId="0" applyFont="1" applyFill="1" applyBorder="1" applyAlignment="1"/>
    <xf numFmtId="0" fontId="8" fillId="0" borderId="0" xfId="0" applyFont="1" applyFill="1" applyBorder="1" applyAlignment="1"/>
    <xf numFmtId="0" fontId="8" fillId="0" borderId="1" xfId="0" applyFont="1" applyFill="1" applyBorder="1" applyAlignment="1">
      <alignment horizontal="center"/>
    </xf>
    <xf numFmtId="37" fontId="3" fillId="0" borderId="0" xfId="0" applyNumberFormat="1" applyFont="1" applyFill="1" applyBorder="1" applyAlignment="1">
      <alignment horizontal="centerContinuous"/>
    </xf>
    <xf numFmtId="37" fontId="3" fillId="0" borderId="0" xfId="0" quotePrefix="1" applyNumberFormat="1" applyFont="1" applyFill="1" applyAlignment="1">
      <alignment horizontal="centerContinuous"/>
    </xf>
    <xf numFmtId="37" fontId="2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/>
    <xf numFmtId="37" fontId="2" fillId="0" borderId="0" xfId="0" applyNumberFormat="1" applyFont="1" applyFill="1" applyAlignment="1"/>
    <xf numFmtId="164" fontId="3" fillId="0" borderId="3" xfId="0" applyNumberFormat="1" applyFont="1" applyFill="1" applyBorder="1" applyAlignment="1"/>
    <xf numFmtId="37" fontId="5" fillId="0" borderId="0" xfId="0" quotePrefix="1" applyNumberFormat="1" applyFont="1" applyFill="1" applyAlignment="1">
      <alignment horizontal="center"/>
    </xf>
    <xf numFmtId="10" fontId="3" fillId="0" borderId="0" xfId="5" applyNumberFormat="1" applyFont="1" applyFill="1" applyAlignment="1"/>
    <xf numFmtId="0" fontId="2" fillId="0" borderId="0" xfId="0" applyNumberFormat="1" applyFont="1" applyFill="1" applyAlignment="1">
      <alignment horizontal="left"/>
    </xf>
    <xf numFmtId="164" fontId="3" fillId="0" borderId="6" xfId="0" applyNumberFormat="1" applyFont="1" applyFill="1" applyBorder="1" applyAlignment="1"/>
    <xf numFmtId="49" fontId="7" fillId="0" borderId="0" xfId="0" applyNumberFormat="1" applyFont="1" applyFill="1" applyAlignment="1"/>
    <xf numFmtId="0" fontId="4" fillId="0" borderId="0" xfId="0" applyNumberFormat="1" applyFont="1" applyFill="1" applyBorder="1" applyAlignment="1">
      <alignment horizontal="right"/>
    </xf>
    <xf numFmtId="49" fontId="11" fillId="0" borderId="0" xfId="3" applyNumberFormat="1" applyFont="1" applyFill="1" applyAlignment="1"/>
    <xf numFmtId="0" fontId="3" fillId="0" borderId="0" xfId="0" applyFont="1" applyFill="1" applyAlignment="1">
      <alignment horizontal="left"/>
    </xf>
    <xf numFmtId="164" fontId="3" fillId="0" borderId="0" xfId="1" applyNumberFormat="1" applyFont="1" applyFill="1" applyBorder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0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67" fontId="8" fillId="0" borderId="0" xfId="0" applyNumberFormat="1" applyFont="1" applyFill="1" applyAlignment="1"/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Alignment="1"/>
    <xf numFmtId="164" fontId="8" fillId="0" borderId="4" xfId="0" applyNumberFormat="1" applyFont="1" applyFill="1" applyBorder="1" applyAlignment="1">
      <alignment horizontal="right"/>
    </xf>
    <xf numFmtId="167" fontId="7" fillId="0" borderId="0" xfId="0" applyNumberFormat="1" applyFont="1" applyFill="1" applyAlignment="1"/>
    <xf numFmtId="164" fontId="8" fillId="0" borderId="0" xfId="0" applyNumberFormat="1" applyFont="1" applyFill="1" applyAlignment="1">
      <alignment horizontal="right"/>
    </xf>
    <xf numFmtId="49" fontId="8" fillId="0" borderId="0" xfId="0" applyNumberFormat="1" applyFont="1" applyFill="1" applyAlignment="1"/>
    <xf numFmtId="166" fontId="3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3" fillId="0" borderId="4" xfId="0" applyNumberFormat="1" applyFont="1" applyFill="1" applyBorder="1" applyAlignment="1">
      <alignment horizontal="right"/>
    </xf>
    <xf numFmtId="170" fontId="8" fillId="0" borderId="4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/>
    <xf numFmtId="49" fontId="8" fillId="0" borderId="0" xfId="3" applyNumberFormat="1" applyFont="1" applyFill="1" applyAlignment="1"/>
    <xf numFmtId="164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Border="1" applyAlignment="1"/>
    <xf numFmtId="165" fontId="3" fillId="0" borderId="0" xfId="1" applyNumberFormat="1" applyFont="1" applyFill="1" applyAlignment="1">
      <alignment horizontal="right"/>
    </xf>
    <xf numFmtId="165" fontId="3" fillId="0" borderId="0" xfId="1" applyFont="1" applyFill="1" applyAlignment="1"/>
    <xf numFmtId="37" fontId="4" fillId="0" borderId="0" xfId="0" quotePrefix="1" applyNumberFormat="1" applyFont="1" applyFill="1" applyBorder="1" applyAlignment="1">
      <alignment horizontal="center"/>
    </xf>
    <xf numFmtId="37" fontId="3" fillId="0" borderId="0" xfId="0" applyNumberFormat="1" applyFont="1" applyFill="1" applyBorder="1" applyAlignment="1">
      <alignment horizontal="center"/>
    </xf>
    <xf numFmtId="0" fontId="3" fillId="0" borderId="0" xfId="0" quotePrefix="1" applyNumberFormat="1" applyFont="1" applyFill="1" applyAlignment="1">
      <alignment horizontal="center"/>
    </xf>
    <xf numFmtId="1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166" fontId="5" fillId="0" borderId="0" xfId="0" applyNumberFormat="1" applyFont="1" applyFill="1" applyAlignment="1">
      <alignment horizontal="center"/>
    </xf>
    <xf numFmtId="164" fontId="3" fillId="0" borderId="1" xfId="1" applyNumberFormat="1" applyFont="1" applyFill="1" applyBorder="1" applyAlignment="1">
      <alignment horizontal="right"/>
    </xf>
    <xf numFmtId="166" fontId="3" fillId="0" borderId="0" xfId="1" applyNumberFormat="1" applyFont="1" applyFill="1" applyAlignment="1">
      <alignment horizontal="right"/>
    </xf>
    <xf numFmtId="166" fontId="5" fillId="0" borderId="0" xfId="0" quotePrefix="1" applyNumberFormat="1" applyFont="1" applyFill="1" applyAlignment="1">
      <alignment horizontal="center"/>
    </xf>
    <xf numFmtId="164" fontId="3" fillId="0" borderId="2" xfId="1" applyNumberFormat="1" applyFont="1" applyFill="1" applyBorder="1" applyAlignment="1">
      <alignment horizontal="right"/>
    </xf>
    <xf numFmtId="37" fontId="3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64" fontId="3" fillId="0" borderId="3" xfId="1" applyNumberFormat="1" applyFont="1" applyFill="1" applyBorder="1" applyAlignment="1">
      <alignment horizontal="right"/>
    </xf>
    <xf numFmtId="166" fontId="3" fillId="0" borderId="0" xfId="1" applyNumberFormat="1" applyFont="1" applyFill="1" applyAlignment="1">
      <alignment horizontal="center"/>
    </xf>
    <xf numFmtId="164" fontId="3" fillId="0" borderId="4" xfId="0" applyNumberFormat="1" applyFont="1" applyFill="1" applyBorder="1" applyAlignment="1">
      <alignment horizontal="center"/>
    </xf>
    <xf numFmtId="166" fontId="4" fillId="0" borderId="0" xfId="0" applyNumberFormat="1" applyFont="1" applyFill="1" applyAlignment="1">
      <alignment horizontal="center"/>
    </xf>
    <xf numFmtId="37" fontId="3" fillId="0" borderId="5" xfId="0" applyNumberFormat="1" applyFont="1" applyFill="1" applyBorder="1" applyAlignment="1"/>
    <xf numFmtId="168" fontId="3" fillId="0" borderId="0" xfId="0" applyNumberFormat="1" applyFont="1" applyFill="1" applyAlignment="1"/>
    <xf numFmtId="37" fontId="3" fillId="0" borderId="0" xfId="0" applyNumberFormat="1" applyFont="1" applyFill="1" applyAlignment="1">
      <alignment horizontal="right"/>
    </xf>
    <xf numFmtId="37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0" borderId="0" xfId="0" applyFill="1" applyAlignment="1"/>
    <xf numFmtId="0" fontId="3" fillId="0" borderId="0" xfId="0" applyFont="1" applyFill="1" applyAlignment="1">
      <alignment horizontal="right"/>
    </xf>
  </cellXfs>
  <cellStyles count="6">
    <cellStyle name="Comma" xfId="1" builtinId="3"/>
    <cellStyle name="Normal" xfId="0" builtinId="0"/>
    <cellStyle name="Normal 2" xfId="3" xr:uid="{00000000-0005-0000-0000-000002000000}"/>
    <cellStyle name="Normal 3" xfId="2" xr:uid="{00000000-0005-0000-0000-000003000000}"/>
    <cellStyle name="Normal 47" xfId="4" xr:uid="{2DB5B14D-EBE1-4A1F-AD1C-E79D12EBA58F}"/>
    <cellStyle name="Percent" xfId="5" builtinId="5"/>
  </cellStyles>
  <dxfs count="0"/>
  <tableStyles count="0" defaultTableStyle="TableStyleMedium9" defaultPivotStyle="PivotStyleLight16"/>
  <colors>
    <mruColors>
      <color rgb="FF99FF66"/>
      <color rgb="FFFFCCCC"/>
      <color rgb="FFCC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95"/>
  <sheetViews>
    <sheetView showGridLines="0" view="pageBreakPreview" zoomScaleNormal="100" zoomScaleSheetLayoutView="100" workbookViewId="0">
      <selection activeCell="D6" sqref="D6"/>
    </sheetView>
  </sheetViews>
  <sheetFormatPr defaultColWidth="10.7265625" defaultRowHeight="24" customHeight="1" x14ac:dyDescent="0.7"/>
  <cols>
    <col min="1" max="1" width="47.26953125" style="1" customWidth="1"/>
    <col min="2" max="2" width="7.453125" style="1" customWidth="1"/>
    <col min="3" max="3" width="1.453125" style="1" customWidth="1"/>
    <col min="4" max="4" width="15" style="1" customWidth="1"/>
    <col min="5" max="5" width="1.7265625" style="1" customWidth="1"/>
    <col min="6" max="6" width="15" style="1" customWidth="1"/>
    <col min="7" max="7" width="1.7265625" style="1" customWidth="1"/>
    <col min="8" max="8" width="15" style="1" customWidth="1"/>
    <col min="9" max="9" width="1.7265625" style="1" customWidth="1"/>
    <col min="10" max="10" width="15" style="1" customWidth="1"/>
    <col min="11" max="16384" width="10.7265625" style="1"/>
  </cols>
  <sheetData>
    <row r="1" spans="1:11" ht="24" customHeight="1" x14ac:dyDescent="0.7">
      <c r="A1" s="5" t="s">
        <v>99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24" customHeight="1" x14ac:dyDescent="0.7">
      <c r="A2" s="5" t="s">
        <v>52</v>
      </c>
      <c r="B2" s="6"/>
      <c r="C2" s="6"/>
      <c r="D2" s="6"/>
      <c r="E2" s="6"/>
      <c r="F2" s="6"/>
      <c r="G2" s="6"/>
      <c r="H2" s="63"/>
      <c r="I2" s="6"/>
      <c r="J2" s="63"/>
    </row>
    <row r="3" spans="1:11" ht="24" customHeight="1" x14ac:dyDescent="0.7">
      <c r="A3" s="17" t="s">
        <v>199</v>
      </c>
      <c r="B3" s="6"/>
      <c r="C3" s="6"/>
      <c r="D3" s="6"/>
      <c r="E3" s="6"/>
      <c r="F3" s="6"/>
      <c r="G3" s="62"/>
      <c r="H3" s="63"/>
      <c r="I3" s="62"/>
      <c r="J3" s="63"/>
    </row>
    <row r="4" spans="1:11" ht="24" customHeight="1" x14ac:dyDescent="0.7">
      <c r="A4" s="120" t="s">
        <v>74</v>
      </c>
      <c r="B4" s="120"/>
      <c r="C4" s="120"/>
      <c r="D4" s="120"/>
      <c r="E4" s="120"/>
      <c r="F4" s="120"/>
      <c r="G4" s="120"/>
      <c r="H4" s="120"/>
      <c r="I4" s="120"/>
      <c r="J4" s="120"/>
    </row>
    <row r="5" spans="1:11" ht="24" customHeight="1" x14ac:dyDescent="0.7">
      <c r="D5" s="121" t="s">
        <v>0</v>
      </c>
      <c r="E5" s="121"/>
      <c r="F5" s="121"/>
      <c r="G5" s="64"/>
      <c r="H5" s="121" t="s">
        <v>1</v>
      </c>
      <c r="I5" s="121"/>
      <c r="J5" s="121"/>
    </row>
    <row r="6" spans="1:11" ht="24" customHeight="1" x14ac:dyDescent="0.7">
      <c r="B6" s="14" t="s">
        <v>2</v>
      </c>
      <c r="D6" s="99" t="s">
        <v>200</v>
      </c>
      <c r="E6" s="100"/>
      <c r="F6" s="99" t="s">
        <v>201</v>
      </c>
      <c r="G6" s="100"/>
      <c r="H6" s="99" t="s">
        <v>200</v>
      </c>
      <c r="I6" s="100"/>
      <c r="J6" s="99" t="s">
        <v>201</v>
      </c>
    </row>
    <row r="7" spans="1:11" ht="24" customHeight="1" x14ac:dyDescent="0.7">
      <c r="B7" s="14"/>
      <c r="D7" s="100" t="s">
        <v>75</v>
      </c>
      <c r="E7" s="100"/>
      <c r="F7" s="101" t="s">
        <v>76</v>
      </c>
      <c r="G7" s="102"/>
      <c r="H7" s="100" t="s">
        <v>75</v>
      </c>
      <c r="I7" s="100"/>
      <c r="J7" s="101" t="s">
        <v>76</v>
      </c>
    </row>
    <row r="8" spans="1:11" ht="24" customHeight="1" x14ac:dyDescent="0.7">
      <c r="B8" s="14"/>
      <c r="D8" s="103" t="s">
        <v>77</v>
      </c>
      <c r="E8" s="104"/>
      <c r="F8" s="101"/>
      <c r="G8" s="102"/>
      <c r="H8" s="103" t="s">
        <v>77</v>
      </c>
      <c r="I8" s="104"/>
      <c r="J8" s="101"/>
    </row>
    <row r="9" spans="1:11" ht="24" customHeight="1" x14ac:dyDescent="0.7">
      <c r="A9" s="17" t="s">
        <v>3</v>
      </c>
    </row>
    <row r="10" spans="1:11" ht="24" customHeight="1" x14ac:dyDescent="0.7">
      <c r="A10" s="17" t="s">
        <v>4</v>
      </c>
    </row>
    <row r="11" spans="1:11" ht="24" customHeight="1" x14ac:dyDescent="0.7">
      <c r="A11" s="23" t="s">
        <v>5</v>
      </c>
      <c r="B11" s="105"/>
      <c r="C11" s="58"/>
      <c r="D11" s="95">
        <v>83804</v>
      </c>
      <c r="E11" s="21"/>
      <c r="F11" s="95">
        <v>78109</v>
      </c>
      <c r="G11" s="95"/>
      <c r="H11" s="95">
        <v>23113</v>
      </c>
      <c r="I11" s="21"/>
      <c r="J11" s="95">
        <v>20294</v>
      </c>
    </row>
    <row r="12" spans="1:11" ht="24" customHeight="1" x14ac:dyDescent="0.7">
      <c r="A12" s="23" t="s">
        <v>54</v>
      </c>
      <c r="B12" s="105" t="s">
        <v>175</v>
      </c>
      <c r="C12" s="58"/>
      <c r="D12" s="95">
        <v>368060</v>
      </c>
      <c r="E12" s="21"/>
      <c r="F12" s="95">
        <v>353251</v>
      </c>
      <c r="G12" s="95"/>
      <c r="H12" s="95">
        <v>33024</v>
      </c>
      <c r="I12" s="21"/>
      <c r="J12" s="95">
        <v>22780</v>
      </c>
    </row>
    <row r="13" spans="1:11" ht="24" customHeight="1" x14ac:dyDescent="0.7">
      <c r="A13" s="23" t="s">
        <v>136</v>
      </c>
      <c r="B13" s="105">
        <v>2</v>
      </c>
      <c r="C13" s="106"/>
      <c r="D13" s="95">
        <v>0</v>
      </c>
      <c r="E13" s="21"/>
      <c r="F13" s="95">
        <v>0</v>
      </c>
      <c r="G13" s="95"/>
      <c r="H13" s="95">
        <v>426000</v>
      </c>
      <c r="I13" s="21"/>
      <c r="J13" s="95">
        <v>419800</v>
      </c>
    </row>
    <row r="14" spans="1:11" ht="24" customHeight="1" x14ac:dyDescent="0.7">
      <c r="A14" s="23" t="s">
        <v>55</v>
      </c>
      <c r="B14" s="105">
        <v>4</v>
      </c>
      <c r="C14" s="106"/>
      <c r="D14" s="95">
        <v>632922</v>
      </c>
      <c r="E14" s="21"/>
      <c r="F14" s="95">
        <v>652076</v>
      </c>
      <c r="G14" s="95"/>
      <c r="H14" s="95">
        <v>61087</v>
      </c>
      <c r="I14" s="21"/>
      <c r="J14" s="95">
        <v>55759</v>
      </c>
    </row>
    <row r="15" spans="1:11" ht="24" customHeight="1" x14ac:dyDescent="0.7">
      <c r="A15" s="23" t="s">
        <v>126</v>
      </c>
      <c r="B15" s="105"/>
      <c r="C15" s="106"/>
      <c r="D15" s="95">
        <v>1860</v>
      </c>
      <c r="E15" s="21"/>
      <c r="F15" s="95">
        <v>677</v>
      </c>
      <c r="G15" s="95"/>
      <c r="H15" s="95">
        <v>0</v>
      </c>
      <c r="I15" s="21"/>
      <c r="J15" s="95">
        <v>0</v>
      </c>
    </row>
    <row r="16" spans="1:11" ht="24" customHeight="1" x14ac:dyDescent="0.7">
      <c r="A16" s="23" t="s">
        <v>174</v>
      </c>
      <c r="B16" s="105">
        <v>19</v>
      </c>
      <c r="C16" s="106"/>
      <c r="D16" s="95">
        <v>93</v>
      </c>
      <c r="E16" s="21"/>
      <c r="F16" s="95">
        <v>46</v>
      </c>
      <c r="G16" s="95"/>
      <c r="H16" s="95">
        <v>0</v>
      </c>
      <c r="I16" s="21"/>
      <c r="J16" s="95">
        <v>0</v>
      </c>
    </row>
    <row r="17" spans="1:10" ht="24" customHeight="1" x14ac:dyDescent="0.7">
      <c r="A17" s="23" t="s">
        <v>6</v>
      </c>
      <c r="B17" s="105">
        <v>2</v>
      </c>
      <c r="C17" s="106"/>
      <c r="D17" s="107">
        <v>44649</v>
      </c>
      <c r="E17" s="21"/>
      <c r="F17" s="107">
        <v>35441</v>
      </c>
      <c r="G17" s="95"/>
      <c r="H17" s="107">
        <v>6861</v>
      </c>
      <c r="I17" s="21"/>
      <c r="J17" s="107">
        <v>5643</v>
      </c>
    </row>
    <row r="18" spans="1:10" ht="24" customHeight="1" x14ac:dyDescent="0.7">
      <c r="A18" s="17" t="s">
        <v>7</v>
      </c>
      <c r="C18" s="106"/>
      <c r="D18" s="107">
        <f>SUM(D11:D17)</f>
        <v>1131388</v>
      </c>
      <c r="E18" s="21"/>
      <c r="F18" s="107">
        <f>SUM(F11:F17)</f>
        <v>1119600</v>
      </c>
      <c r="G18" s="95"/>
      <c r="H18" s="107">
        <f>SUM(H11:H17)</f>
        <v>550085</v>
      </c>
      <c r="I18" s="21"/>
      <c r="J18" s="107">
        <f>SUM(J11:J17)</f>
        <v>524276</v>
      </c>
    </row>
    <row r="19" spans="1:10" ht="24" customHeight="1" x14ac:dyDescent="0.7">
      <c r="A19" s="17" t="s">
        <v>8</v>
      </c>
      <c r="B19" s="105"/>
      <c r="C19" s="106"/>
      <c r="D19" s="108"/>
      <c r="E19" s="88"/>
      <c r="F19" s="108"/>
      <c r="G19" s="108"/>
      <c r="H19" s="108"/>
      <c r="I19" s="88"/>
      <c r="J19" s="108"/>
    </row>
    <row r="20" spans="1:10" ht="24" customHeight="1" x14ac:dyDescent="0.7">
      <c r="A20" s="23" t="s">
        <v>9</v>
      </c>
      <c r="B20" s="105">
        <v>5</v>
      </c>
      <c r="C20" s="109"/>
      <c r="D20" s="95">
        <v>0</v>
      </c>
      <c r="E20" s="21"/>
      <c r="F20" s="95">
        <v>0</v>
      </c>
      <c r="G20" s="95"/>
      <c r="H20" s="21">
        <v>1533837</v>
      </c>
      <c r="I20" s="21"/>
      <c r="J20" s="21">
        <v>1533837</v>
      </c>
    </row>
    <row r="21" spans="1:10" ht="24" customHeight="1" x14ac:dyDescent="0.7">
      <c r="A21" s="23" t="s">
        <v>10</v>
      </c>
      <c r="B21" s="105">
        <v>6</v>
      </c>
      <c r="C21" s="109"/>
      <c r="D21" s="95">
        <v>3822607</v>
      </c>
      <c r="E21" s="21"/>
      <c r="F21" s="95">
        <v>3601403</v>
      </c>
      <c r="G21" s="95"/>
      <c r="H21" s="21">
        <v>644930</v>
      </c>
      <c r="I21" s="21"/>
      <c r="J21" s="21">
        <v>644930</v>
      </c>
    </row>
    <row r="22" spans="1:10" ht="24" customHeight="1" x14ac:dyDescent="0.7">
      <c r="A22" s="23" t="s">
        <v>144</v>
      </c>
      <c r="B22" s="105"/>
      <c r="C22" s="106"/>
      <c r="D22" s="95">
        <v>7270</v>
      </c>
      <c r="E22" s="21"/>
      <c r="F22" s="95">
        <v>7270</v>
      </c>
      <c r="G22" s="95"/>
      <c r="H22" s="95">
        <v>7270</v>
      </c>
      <c r="I22" s="21"/>
      <c r="J22" s="95">
        <v>7270</v>
      </c>
    </row>
    <row r="23" spans="1:10" ht="24" customHeight="1" x14ac:dyDescent="0.7">
      <c r="A23" s="23" t="s">
        <v>101</v>
      </c>
      <c r="B23" s="105">
        <v>7</v>
      </c>
      <c r="C23" s="58"/>
      <c r="D23" s="95">
        <v>1408729</v>
      </c>
      <c r="E23" s="21"/>
      <c r="F23" s="95">
        <v>1583254</v>
      </c>
      <c r="G23" s="95"/>
      <c r="H23" s="95">
        <v>541195</v>
      </c>
      <c r="I23" s="21"/>
      <c r="J23" s="95">
        <v>583450</v>
      </c>
    </row>
    <row r="24" spans="1:10" ht="24" customHeight="1" x14ac:dyDescent="0.7">
      <c r="A24" s="23" t="s">
        <v>102</v>
      </c>
      <c r="B24" s="105"/>
      <c r="C24" s="58"/>
      <c r="D24" s="95">
        <v>27188</v>
      </c>
      <c r="E24" s="21"/>
      <c r="F24" s="21">
        <v>28240</v>
      </c>
      <c r="G24" s="21"/>
      <c r="H24" s="95">
        <v>26678</v>
      </c>
      <c r="I24" s="21"/>
      <c r="J24" s="95">
        <v>26814</v>
      </c>
    </row>
    <row r="25" spans="1:10" ht="24" customHeight="1" x14ac:dyDescent="0.7">
      <c r="A25" s="23" t="s">
        <v>159</v>
      </c>
      <c r="B25" s="105"/>
      <c r="C25" s="58"/>
      <c r="D25" s="95">
        <v>109053</v>
      </c>
      <c r="E25" s="21"/>
      <c r="F25" s="95">
        <v>86699</v>
      </c>
      <c r="G25" s="95"/>
      <c r="H25" s="95">
        <v>4756</v>
      </c>
      <c r="I25" s="21"/>
      <c r="J25" s="95">
        <v>6405</v>
      </c>
    </row>
    <row r="26" spans="1:10" ht="24" customHeight="1" x14ac:dyDescent="0.7">
      <c r="A26" s="23" t="s">
        <v>11</v>
      </c>
      <c r="B26" s="105">
        <v>2</v>
      </c>
      <c r="C26" s="58"/>
      <c r="D26" s="29">
        <v>12029</v>
      </c>
      <c r="E26" s="21"/>
      <c r="F26" s="29">
        <v>11639</v>
      </c>
      <c r="G26" s="21"/>
      <c r="H26" s="29">
        <v>1954</v>
      </c>
      <c r="I26" s="21"/>
      <c r="J26" s="107">
        <v>2092</v>
      </c>
    </row>
    <row r="27" spans="1:10" ht="24" customHeight="1" x14ac:dyDescent="0.7">
      <c r="A27" s="17" t="s">
        <v>12</v>
      </c>
      <c r="B27" s="105"/>
      <c r="C27" s="58"/>
      <c r="D27" s="95">
        <f>SUM(D20:D26)</f>
        <v>5386876</v>
      </c>
      <c r="E27" s="21"/>
      <c r="F27" s="95">
        <f>SUM(F20:F26)</f>
        <v>5318505</v>
      </c>
      <c r="G27" s="95"/>
      <c r="H27" s="95">
        <f>SUM(H20:H26)</f>
        <v>2760620</v>
      </c>
      <c r="I27" s="21"/>
      <c r="J27" s="95">
        <f>SUM(J20:J26)</f>
        <v>2804798</v>
      </c>
    </row>
    <row r="28" spans="1:10" ht="24" customHeight="1" thickBot="1" x14ac:dyDescent="0.75">
      <c r="A28" s="17" t="s">
        <v>13</v>
      </c>
      <c r="B28" s="49"/>
      <c r="C28" s="58"/>
      <c r="D28" s="110">
        <f>SUM(D18:D18,D27)</f>
        <v>6518264</v>
      </c>
      <c r="E28" s="21"/>
      <c r="F28" s="110">
        <f>SUM(F18:F18,F27)</f>
        <v>6438105</v>
      </c>
      <c r="G28" s="95"/>
      <c r="H28" s="110">
        <f>SUM(H18:H18,H27)</f>
        <v>3310705</v>
      </c>
      <c r="I28" s="21"/>
      <c r="J28" s="110">
        <f>SUM(J18:J18,J27)</f>
        <v>3329074</v>
      </c>
    </row>
    <row r="29" spans="1:10" ht="24" customHeight="1" thickTop="1" x14ac:dyDescent="0.7">
      <c r="A29" s="23"/>
      <c r="D29" s="111"/>
      <c r="F29" s="111"/>
      <c r="G29" s="111"/>
      <c r="H29" s="111"/>
      <c r="J29" s="111"/>
    </row>
    <row r="30" spans="1:10" ht="24" customHeight="1" x14ac:dyDescent="0.7">
      <c r="A30" s="1" t="s">
        <v>93</v>
      </c>
    </row>
    <row r="31" spans="1:10" ht="24" customHeight="1" x14ac:dyDescent="0.7">
      <c r="A31" s="5" t="s">
        <v>99</v>
      </c>
      <c r="B31" s="6"/>
      <c r="C31" s="6"/>
      <c r="D31" s="6"/>
      <c r="E31" s="6"/>
      <c r="F31" s="6"/>
      <c r="G31" s="6"/>
      <c r="H31" s="6"/>
      <c r="I31" s="6"/>
      <c r="J31" s="6"/>
    </row>
    <row r="32" spans="1:10" ht="24" customHeight="1" x14ac:dyDescent="0.7">
      <c r="A32" s="5" t="s">
        <v>53</v>
      </c>
      <c r="B32" s="6"/>
      <c r="C32" s="6"/>
      <c r="D32" s="6"/>
      <c r="E32" s="6"/>
      <c r="F32" s="6"/>
      <c r="G32" s="6"/>
      <c r="H32" s="63"/>
      <c r="I32" s="6"/>
      <c r="J32" s="63"/>
    </row>
    <row r="33" spans="1:10" ht="24" customHeight="1" x14ac:dyDescent="0.7">
      <c r="A33" s="17" t="s">
        <v>199</v>
      </c>
      <c r="B33" s="6"/>
      <c r="C33" s="6"/>
      <c r="D33" s="6"/>
      <c r="E33" s="6"/>
      <c r="F33" s="6"/>
      <c r="G33" s="62"/>
      <c r="H33" s="63"/>
      <c r="I33" s="62"/>
      <c r="J33" s="63"/>
    </row>
    <row r="34" spans="1:10" ht="24" customHeight="1" x14ac:dyDescent="0.7">
      <c r="A34" s="120" t="s">
        <v>74</v>
      </c>
      <c r="B34" s="120"/>
      <c r="C34" s="120"/>
      <c r="D34" s="120"/>
      <c r="E34" s="120"/>
      <c r="F34" s="120"/>
      <c r="G34" s="120"/>
      <c r="H34" s="120"/>
      <c r="I34" s="120"/>
      <c r="J34" s="120"/>
    </row>
    <row r="35" spans="1:10" ht="24" customHeight="1" x14ac:dyDescent="0.7">
      <c r="D35" s="121" t="s">
        <v>0</v>
      </c>
      <c r="E35" s="121"/>
      <c r="F35" s="121"/>
      <c r="G35" s="64"/>
      <c r="H35" s="121" t="s">
        <v>1</v>
      </c>
      <c r="I35" s="121"/>
      <c r="J35" s="121"/>
    </row>
    <row r="36" spans="1:10" ht="24" customHeight="1" x14ac:dyDescent="0.7">
      <c r="B36" s="14" t="s">
        <v>2</v>
      </c>
      <c r="D36" s="99" t="s">
        <v>200</v>
      </c>
      <c r="E36" s="100"/>
      <c r="F36" s="99" t="s">
        <v>201</v>
      </c>
      <c r="G36" s="100"/>
      <c r="H36" s="99" t="s">
        <v>200</v>
      </c>
      <c r="I36" s="100"/>
      <c r="J36" s="99" t="s">
        <v>201</v>
      </c>
    </row>
    <row r="37" spans="1:10" ht="24" customHeight="1" x14ac:dyDescent="0.7">
      <c r="B37" s="14"/>
      <c r="D37" s="100" t="s">
        <v>75</v>
      </c>
      <c r="E37" s="100"/>
      <c r="F37" s="101" t="s">
        <v>76</v>
      </c>
      <c r="G37" s="102"/>
      <c r="H37" s="100" t="s">
        <v>75</v>
      </c>
      <c r="I37" s="100"/>
      <c r="J37" s="101" t="s">
        <v>76</v>
      </c>
    </row>
    <row r="38" spans="1:10" ht="24" customHeight="1" x14ac:dyDescent="0.7">
      <c r="B38" s="14"/>
      <c r="D38" s="103" t="s">
        <v>77</v>
      </c>
      <c r="E38" s="104"/>
      <c r="F38" s="101"/>
      <c r="G38" s="102"/>
      <c r="H38" s="103" t="s">
        <v>77</v>
      </c>
      <c r="I38" s="104"/>
      <c r="J38" s="101"/>
    </row>
    <row r="39" spans="1:10" ht="24" customHeight="1" x14ac:dyDescent="0.7">
      <c r="A39" s="112" t="s">
        <v>14</v>
      </c>
      <c r="B39" s="23"/>
      <c r="C39" s="14"/>
      <c r="D39" s="49"/>
      <c r="E39" s="113"/>
      <c r="F39" s="49"/>
      <c r="G39" s="49"/>
      <c r="H39" s="49"/>
      <c r="I39" s="113"/>
      <c r="J39" s="49"/>
    </row>
    <row r="40" spans="1:10" ht="24" customHeight="1" x14ac:dyDescent="0.7">
      <c r="A40" s="112" t="s">
        <v>15</v>
      </c>
      <c r="B40" s="23"/>
      <c r="C40" s="14"/>
      <c r="D40" s="49"/>
      <c r="E40" s="113"/>
      <c r="F40" s="49"/>
      <c r="G40" s="49"/>
      <c r="H40" s="49"/>
      <c r="I40" s="113"/>
      <c r="J40" s="49"/>
    </row>
    <row r="41" spans="1:10" ht="24" customHeight="1" x14ac:dyDescent="0.7">
      <c r="A41" s="75" t="s">
        <v>140</v>
      </c>
      <c r="B41" s="105"/>
      <c r="C41" s="14"/>
      <c r="D41" s="95">
        <v>881044</v>
      </c>
      <c r="E41" s="24"/>
      <c r="F41" s="95">
        <v>618781</v>
      </c>
      <c r="G41" s="95"/>
      <c r="H41" s="95">
        <v>608000</v>
      </c>
      <c r="I41" s="24"/>
      <c r="J41" s="95">
        <v>368000</v>
      </c>
    </row>
    <row r="42" spans="1:10" ht="24" customHeight="1" x14ac:dyDescent="0.7">
      <c r="A42" s="75" t="s">
        <v>56</v>
      </c>
      <c r="B42" s="105" t="s">
        <v>176</v>
      </c>
      <c r="C42" s="14"/>
      <c r="D42" s="21">
        <v>503684</v>
      </c>
      <c r="E42" s="24"/>
      <c r="F42" s="21">
        <v>482366</v>
      </c>
      <c r="G42" s="21"/>
      <c r="H42" s="34">
        <v>50865</v>
      </c>
      <c r="I42" s="24"/>
      <c r="J42" s="34">
        <v>46502</v>
      </c>
    </row>
    <row r="43" spans="1:10" ht="24" customHeight="1" x14ac:dyDescent="0.7">
      <c r="A43" s="75" t="s">
        <v>94</v>
      </c>
      <c r="B43" s="105"/>
      <c r="C43" s="14"/>
      <c r="D43" s="21"/>
      <c r="E43" s="24"/>
      <c r="F43" s="21"/>
      <c r="G43" s="21"/>
      <c r="H43" s="34"/>
      <c r="I43" s="24"/>
      <c r="J43" s="34"/>
    </row>
    <row r="44" spans="1:10" ht="24" customHeight="1" x14ac:dyDescent="0.7">
      <c r="A44" s="75" t="s">
        <v>16</v>
      </c>
      <c r="B44" s="105">
        <v>9</v>
      </c>
      <c r="C44" s="14"/>
      <c r="D44" s="95">
        <v>289903</v>
      </c>
      <c r="E44" s="24"/>
      <c r="F44" s="95">
        <v>336880</v>
      </c>
      <c r="G44" s="95"/>
      <c r="H44" s="95">
        <v>215000</v>
      </c>
      <c r="I44" s="24"/>
      <c r="J44" s="95">
        <v>260000</v>
      </c>
    </row>
    <row r="45" spans="1:10" ht="24" customHeight="1" x14ac:dyDescent="0.7">
      <c r="A45" s="75" t="s">
        <v>160</v>
      </c>
      <c r="B45" s="105"/>
      <c r="C45" s="14"/>
      <c r="D45" s="95"/>
      <c r="E45" s="24"/>
      <c r="F45" s="95"/>
      <c r="G45" s="95"/>
      <c r="H45" s="95"/>
      <c r="I45" s="24"/>
      <c r="J45" s="95"/>
    </row>
    <row r="46" spans="1:10" ht="24" customHeight="1" x14ac:dyDescent="0.7">
      <c r="A46" s="75" t="s">
        <v>16</v>
      </c>
      <c r="B46" s="105" t="s">
        <v>177</v>
      </c>
      <c r="C46" s="14"/>
      <c r="D46" s="95">
        <v>16163</v>
      </c>
      <c r="E46" s="21"/>
      <c r="F46" s="95">
        <v>22456</v>
      </c>
      <c r="G46" s="95"/>
      <c r="H46" s="95">
        <v>4138</v>
      </c>
      <c r="I46" s="24"/>
      <c r="J46" s="95">
        <v>5129</v>
      </c>
    </row>
    <row r="47" spans="1:10" ht="24" customHeight="1" x14ac:dyDescent="0.7">
      <c r="A47" s="75" t="s">
        <v>202</v>
      </c>
      <c r="B47" s="105"/>
      <c r="C47" s="14"/>
      <c r="D47" s="95">
        <v>3221</v>
      </c>
      <c r="E47" s="21"/>
      <c r="F47" s="95">
        <v>1458</v>
      </c>
      <c r="G47" s="95"/>
      <c r="H47" s="95">
        <v>0</v>
      </c>
      <c r="I47" s="24"/>
      <c r="J47" s="95">
        <v>0</v>
      </c>
    </row>
    <row r="48" spans="1:10" ht="24" customHeight="1" x14ac:dyDescent="0.7">
      <c r="A48" s="75" t="s">
        <v>161</v>
      </c>
      <c r="B48" s="105">
        <v>19</v>
      </c>
      <c r="D48" s="95">
        <v>951</v>
      </c>
      <c r="E48" s="24"/>
      <c r="F48" s="95">
        <v>835</v>
      </c>
      <c r="G48" s="95"/>
      <c r="H48" s="95">
        <v>0</v>
      </c>
      <c r="I48" s="21"/>
      <c r="J48" s="95">
        <v>0</v>
      </c>
    </row>
    <row r="49" spans="1:13" ht="24" customHeight="1" x14ac:dyDescent="0.7">
      <c r="A49" s="75" t="s">
        <v>17</v>
      </c>
      <c r="B49" s="105"/>
      <c r="D49" s="107">
        <v>45859</v>
      </c>
      <c r="E49" s="21"/>
      <c r="F49" s="107">
        <v>65541</v>
      </c>
      <c r="G49" s="21"/>
      <c r="H49" s="107">
        <v>3497</v>
      </c>
      <c r="I49" s="21"/>
      <c r="J49" s="107">
        <v>2940</v>
      </c>
    </row>
    <row r="50" spans="1:13" ht="24" customHeight="1" x14ac:dyDescent="0.7">
      <c r="A50" s="112" t="s">
        <v>18</v>
      </c>
      <c r="B50" s="105"/>
      <c r="C50" s="41"/>
      <c r="D50" s="107">
        <f>SUM(D41:D49)</f>
        <v>1740825</v>
      </c>
      <c r="E50" s="21"/>
      <c r="F50" s="107">
        <f>SUM(F41:F49)</f>
        <v>1528317</v>
      </c>
      <c r="G50" s="95"/>
      <c r="H50" s="107">
        <f>SUM(H41:H49)</f>
        <v>881500</v>
      </c>
      <c r="I50" s="95"/>
      <c r="J50" s="107">
        <f>SUM(J41:J49)</f>
        <v>682571</v>
      </c>
    </row>
    <row r="51" spans="1:13" ht="24" customHeight="1" x14ac:dyDescent="0.7">
      <c r="A51" s="112" t="s">
        <v>19</v>
      </c>
      <c r="B51" s="105"/>
      <c r="C51" s="106"/>
      <c r="D51" s="95"/>
      <c r="E51" s="21"/>
      <c r="F51" s="95"/>
      <c r="G51" s="95"/>
      <c r="H51" s="95"/>
      <c r="I51" s="21"/>
      <c r="J51" s="95"/>
    </row>
    <row r="52" spans="1:13" ht="24" customHeight="1" x14ac:dyDescent="0.7">
      <c r="A52" s="75" t="s">
        <v>111</v>
      </c>
      <c r="B52" s="105"/>
      <c r="C52" s="106"/>
      <c r="D52" s="95"/>
      <c r="E52" s="21"/>
      <c r="F52" s="95"/>
      <c r="G52" s="95"/>
      <c r="H52" s="95"/>
      <c r="I52" s="21"/>
      <c r="J52" s="95"/>
    </row>
    <row r="53" spans="1:13" ht="24" customHeight="1" x14ac:dyDescent="0.7">
      <c r="A53" s="75" t="s">
        <v>112</v>
      </c>
      <c r="B53" s="105">
        <v>9</v>
      </c>
      <c r="C53" s="106"/>
      <c r="D53" s="95">
        <v>180000</v>
      </c>
      <c r="E53" s="21"/>
      <c r="F53" s="95">
        <v>385683</v>
      </c>
      <c r="G53" s="95"/>
      <c r="H53" s="95">
        <v>145000</v>
      </c>
      <c r="I53" s="21"/>
      <c r="J53" s="95">
        <v>295000</v>
      </c>
    </row>
    <row r="54" spans="1:13" ht="24" customHeight="1" x14ac:dyDescent="0.7">
      <c r="A54" s="75" t="s">
        <v>178</v>
      </c>
      <c r="B54" s="105"/>
      <c r="C54" s="106"/>
      <c r="D54" s="95"/>
      <c r="E54" s="21"/>
      <c r="F54" s="95"/>
      <c r="G54" s="95"/>
      <c r="H54" s="95"/>
      <c r="I54" s="21"/>
      <c r="J54" s="95"/>
    </row>
    <row r="55" spans="1:13" ht="24" customHeight="1" x14ac:dyDescent="0.7">
      <c r="A55" s="75" t="s">
        <v>16</v>
      </c>
      <c r="B55" s="105" t="s">
        <v>177</v>
      </c>
      <c r="C55" s="106"/>
      <c r="D55" s="95">
        <v>16019</v>
      </c>
      <c r="E55" s="21"/>
      <c r="F55" s="95">
        <v>9853</v>
      </c>
      <c r="G55" s="95"/>
      <c r="H55" s="95">
        <v>6461</v>
      </c>
      <c r="I55" s="21"/>
      <c r="J55" s="95">
        <v>3840</v>
      </c>
    </row>
    <row r="56" spans="1:13" ht="24" customHeight="1" x14ac:dyDescent="0.7">
      <c r="A56" s="75" t="s">
        <v>103</v>
      </c>
      <c r="B56" s="105"/>
      <c r="C56" s="106"/>
      <c r="D56" s="95">
        <v>1026</v>
      </c>
      <c r="E56" s="21"/>
      <c r="F56" s="95">
        <v>1031</v>
      </c>
      <c r="G56" s="95"/>
      <c r="H56" s="95">
        <v>0</v>
      </c>
      <c r="I56" s="21"/>
      <c r="J56" s="95">
        <v>0</v>
      </c>
    </row>
    <row r="57" spans="1:13" ht="24" customHeight="1" x14ac:dyDescent="0.7">
      <c r="A57" s="75" t="s">
        <v>57</v>
      </c>
      <c r="B57" s="105">
        <v>12</v>
      </c>
      <c r="C57" s="106"/>
      <c r="D57" s="95">
        <v>91668</v>
      </c>
      <c r="E57" s="21"/>
      <c r="F57" s="95">
        <v>112326</v>
      </c>
      <c r="G57" s="95"/>
      <c r="H57" s="95">
        <v>24877</v>
      </c>
      <c r="I57" s="21"/>
      <c r="J57" s="95">
        <v>31750</v>
      </c>
    </row>
    <row r="58" spans="1:13" ht="24" customHeight="1" x14ac:dyDescent="0.7">
      <c r="A58" s="112" t="s">
        <v>20</v>
      </c>
      <c r="B58" s="106"/>
      <c r="C58" s="58"/>
      <c r="D58" s="114">
        <f>SUM(D53:D57)</f>
        <v>288713</v>
      </c>
      <c r="E58" s="21"/>
      <c r="F58" s="114">
        <f>SUM(F53:F57)</f>
        <v>508893</v>
      </c>
      <c r="G58" s="95"/>
      <c r="H58" s="114">
        <f>SUM(H53:H57)</f>
        <v>176338</v>
      </c>
      <c r="I58" s="21"/>
      <c r="J58" s="114">
        <f>SUM(J53:J57)</f>
        <v>330590</v>
      </c>
    </row>
    <row r="59" spans="1:13" ht="24" customHeight="1" x14ac:dyDescent="0.7">
      <c r="A59" s="112" t="s">
        <v>21</v>
      </c>
      <c r="B59" s="58"/>
      <c r="C59" s="58"/>
      <c r="D59" s="114">
        <f>D58+D50</f>
        <v>2029538</v>
      </c>
      <c r="E59" s="21"/>
      <c r="F59" s="114">
        <f>F58+F50</f>
        <v>2037210</v>
      </c>
      <c r="G59" s="95"/>
      <c r="H59" s="114">
        <f>H58+H50</f>
        <v>1057838</v>
      </c>
      <c r="I59" s="21"/>
      <c r="J59" s="114">
        <f>J58+J50</f>
        <v>1013161</v>
      </c>
      <c r="K59" s="98"/>
      <c r="M59" s="98"/>
    </row>
    <row r="60" spans="1:13" ht="24" customHeight="1" x14ac:dyDescent="0.7">
      <c r="A60" s="75"/>
      <c r="B60" s="41"/>
      <c r="C60" s="41"/>
      <c r="D60" s="115"/>
      <c r="F60" s="115"/>
      <c r="G60" s="115"/>
      <c r="H60" s="115"/>
      <c r="J60" s="115"/>
    </row>
    <row r="61" spans="1:13" ht="24" customHeight="1" x14ac:dyDescent="0.7">
      <c r="A61" s="1" t="s">
        <v>93</v>
      </c>
      <c r="B61" s="41"/>
      <c r="C61" s="41"/>
      <c r="D61" s="95"/>
      <c r="F61" s="95"/>
      <c r="G61" s="115"/>
      <c r="H61" s="115"/>
      <c r="J61" s="115"/>
    </row>
    <row r="62" spans="1:13" ht="24" customHeight="1" x14ac:dyDescent="0.7">
      <c r="A62" s="5" t="s">
        <v>99</v>
      </c>
      <c r="B62" s="6"/>
      <c r="C62" s="6"/>
      <c r="D62" s="6"/>
      <c r="E62" s="6"/>
      <c r="F62" s="6"/>
      <c r="G62" s="6"/>
      <c r="H62" s="6"/>
      <c r="I62" s="6"/>
      <c r="J62" s="6"/>
    </row>
    <row r="63" spans="1:13" ht="24" customHeight="1" x14ac:dyDescent="0.7">
      <c r="A63" s="5" t="s">
        <v>53</v>
      </c>
      <c r="B63" s="6"/>
      <c r="C63" s="6"/>
      <c r="D63" s="6"/>
      <c r="E63" s="6"/>
      <c r="F63" s="6"/>
      <c r="G63" s="6"/>
      <c r="H63" s="63"/>
      <c r="I63" s="6"/>
      <c r="J63" s="63"/>
      <c r="K63" s="26"/>
    </row>
    <row r="64" spans="1:13" ht="24" customHeight="1" x14ac:dyDescent="0.7">
      <c r="A64" s="17" t="s">
        <v>199</v>
      </c>
      <c r="B64" s="6"/>
      <c r="C64" s="6"/>
      <c r="D64" s="6"/>
      <c r="E64" s="6"/>
      <c r="F64" s="6"/>
      <c r="G64" s="62"/>
      <c r="H64" s="63"/>
      <c r="I64" s="62"/>
      <c r="J64" s="63"/>
    </row>
    <row r="65" spans="1:10" ht="24" customHeight="1" x14ac:dyDescent="0.7">
      <c r="A65" s="120" t="s">
        <v>74</v>
      </c>
      <c r="B65" s="120"/>
      <c r="C65" s="120"/>
      <c r="D65" s="120"/>
      <c r="E65" s="120"/>
      <c r="F65" s="120"/>
      <c r="G65" s="120"/>
      <c r="H65" s="120"/>
      <c r="I65" s="120"/>
      <c r="J65" s="120"/>
    </row>
    <row r="66" spans="1:10" ht="24" customHeight="1" x14ac:dyDescent="0.7">
      <c r="D66" s="121" t="s">
        <v>0</v>
      </c>
      <c r="E66" s="121"/>
      <c r="F66" s="121"/>
      <c r="G66" s="64"/>
      <c r="H66" s="121" t="s">
        <v>1</v>
      </c>
      <c r="I66" s="121"/>
      <c r="J66" s="121"/>
    </row>
    <row r="67" spans="1:10" ht="24" customHeight="1" x14ac:dyDescent="0.7">
      <c r="B67" s="14"/>
      <c r="D67" s="99" t="s">
        <v>200</v>
      </c>
      <c r="E67" s="100"/>
      <c r="F67" s="99" t="s">
        <v>201</v>
      </c>
      <c r="G67" s="100"/>
      <c r="H67" s="99" t="s">
        <v>200</v>
      </c>
      <c r="I67" s="100"/>
      <c r="J67" s="99" t="s">
        <v>201</v>
      </c>
    </row>
    <row r="68" spans="1:10" ht="24" customHeight="1" x14ac:dyDescent="0.7">
      <c r="B68" s="14"/>
      <c r="D68" s="100" t="s">
        <v>75</v>
      </c>
      <c r="E68" s="100"/>
      <c r="F68" s="101" t="s">
        <v>76</v>
      </c>
      <c r="G68" s="102"/>
      <c r="H68" s="100" t="s">
        <v>75</v>
      </c>
      <c r="I68" s="100"/>
      <c r="J68" s="101" t="s">
        <v>76</v>
      </c>
    </row>
    <row r="69" spans="1:10" ht="24" customHeight="1" x14ac:dyDescent="0.7">
      <c r="B69" s="14"/>
      <c r="D69" s="103" t="s">
        <v>77</v>
      </c>
      <c r="E69" s="104"/>
      <c r="F69" s="101"/>
      <c r="G69" s="102"/>
      <c r="H69" s="103" t="s">
        <v>77</v>
      </c>
      <c r="I69" s="104"/>
      <c r="J69" s="101"/>
    </row>
    <row r="70" spans="1:10" ht="24" customHeight="1" x14ac:dyDescent="0.7">
      <c r="A70" s="112" t="s">
        <v>22</v>
      </c>
      <c r="B70" s="23"/>
      <c r="C70" s="14"/>
      <c r="D70" s="49"/>
      <c r="E70" s="113"/>
      <c r="F70" s="49"/>
      <c r="G70" s="49"/>
      <c r="H70" s="49"/>
      <c r="I70" s="113"/>
      <c r="J70" s="49"/>
    </row>
    <row r="71" spans="1:10" ht="24" customHeight="1" x14ac:dyDescent="0.7">
      <c r="A71" s="75" t="s">
        <v>23</v>
      </c>
      <c r="B71" s="105"/>
      <c r="C71" s="14"/>
      <c r="D71" s="49"/>
      <c r="E71" s="113"/>
      <c r="F71" s="49"/>
      <c r="G71" s="49"/>
      <c r="H71" s="49"/>
      <c r="I71" s="113"/>
      <c r="J71" s="49"/>
    </row>
    <row r="72" spans="1:10" ht="24" customHeight="1" x14ac:dyDescent="0.7">
      <c r="A72" s="75" t="s">
        <v>58</v>
      </c>
      <c r="B72" s="105"/>
      <c r="C72" s="14"/>
      <c r="D72" s="49"/>
      <c r="E72" s="113"/>
      <c r="F72" s="49"/>
      <c r="G72" s="49"/>
      <c r="H72" s="49"/>
      <c r="I72" s="113"/>
      <c r="J72" s="49"/>
    </row>
    <row r="73" spans="1:10" ht="24" customHeight="1" thickBot="1" x14ac:dyDescent="0.75">
      <c r="A73" s="75" t="s">
        <v>127</v>
      </c>
      <c r="B73" s="105"/>
      <c r="C73" s="14"/>
      <c r="D73" s="116">
        <v>500000</v>
      </c>
      <c r="E73" s="24"/>
      <c r="F73" s="116">
        <v>500000</v>
      </c>
      <c r="G73" s="55"/>
      <c r="H73" s="116">
        <v>500000</v>
      </c>
      <c r="I73" s="24"/>
      <c r="J73" s="116">
        <v>500000</v>
      </c>
    </row>
    <row r="74" spans="1:10" ht="24" customHeight="1" thickTop="1" x14ac:dyDescent="0.7">
      <c r="A74" s="75" t="s">
        <v>113</v>
      </c>
      <c r="B74" s="105"/>
      <c r="C74" s="14"/>
    </row>
    <row r="75" spans="1:10" ht="24" customHeight="1" x14ac:dyDescent="0.7">
      <c r="A75" s="75" t="s">
        <v>128</v>
      </c>
      <c r="B75" s="23"/>
      <c r="C75" s="14"/>
      <c r="D75" s="95">
        <f>SUM('CE1'!B24)</f>
        <v>482580</v>
      </c>
      <c r="E75" s="21"/>
      <c r="F75" s="95">
        <v>482580</v>
      </c>
      <c r="G75" s="21"/>
      <c r="H75" s="95">
        <f>SUM('CE2'!C22)</f>
        <v>482580</v>
      </c>
      <c r="I75" s="24"/>
      <c r="J75" s="95">
        <v>482580</v>
      </c>
    </row>
    <row r="76" spans="1:10" ht="24" customHeight="1" x14ac:dyDescent="0.7">
      <c r="A76" s="75" t="s">
        <v>59</v>
      </c>
      <c r="B76" s="23"/>
      <c r="C76" s="14"/>
      <c r="D76" s="95"/>
      <c r="E76" s="21"/>
      <c r="F76" s="95"/>
      <c r="G76" s="21"/>
      <c r="H76" s="95"/>
      <c r="I76" s="24"/>
      <c r="J76" s="95"/>
    </row>
    <row r="77" spans="1:10" ht="24" customHeight="1" x14ac:dyDescent="0.7">
      <c r="A77" s="75" t="s">
        <v>134</v>
      </c>
      <c r="B77" s="105"/>
      <c r="C77" s="14"/>
      <c r="D77" s="95">
        <v>-80767</v>
      </c>
      <c r="E77" s="21"/>
      <c r="F77" s="95">
        <v>-80767</v>
      </c>
      <c r="G77" s="21"/>
      <c r="H77" s="95">
        <v>0</v>
      </c>
      <c r="I77" s="24"/>
      <c r="J77" s="95">
        <v>0</v>
      </c>
    </row>
    <row r="78" spans="1:10" ht="24" customHeight="1" x14ac:dyDescent="0.7">
      <c r="A78" s="75" t="s">
        <v>106</v>
      </c>
      <c r="B78" s="105"/>
      <c r="C78" s="14"/>
      <c r="D78" s="95"/>
      <c r="E78" s="24"/>
      <c r="F78" s="95"/>
      <c r="G78" s="95"/>
      <c r="H78" s="95"/>
      <c r="I78" s="24"/>
      <c r="J78" s="95"/>
    </row>
    <row r="79" spans="1:10" ht="24" customHeight="1" x14ac:dyDescent="0.7">
      <c r="A79" s="75" t="s">
        <v>107</v>
      </c>
      <c r="B79" s="105"/>
      <c r="C79" s="117"/>
      <c r="D79" s="95">
        <v>1494</v>
      </c>
      <c r="E79" s="24"/>
      <c r="F79" s="95">
        <v>1494</v>
      </c>
      <c r="G79" s="95"/>
      <c r="H79" s="95">
        <v>0</v>
      </c>
      <c r="I79" s="24"/>
      <c r="J79" s="95">
        <v>0</v>
      </c>
    </row>
    <row r="80" spans="1:10" ht="24" customHeight="1" x14ac:dyDescent="0.7">
      <c r="A80" s="75" t="s">
        <v>108</v>
      </c>
      <c r="B80" s="105"/>
      <c r="C80" s="117"/>
      <c r="D80" s="95"/>
      <c r="E80" s="24"/>
      <c r="F80" s="95"/>
      <c r="G80" s="95"/>
      <c r="H80" s="95"/>
      <c r="I80" s="24"/>
      <c r="J80" s="95"/>
    </row>
    <row r="81" spans="1:10" ht="24" customHeight="1" x14ac:dyDescent="0.7">
      <c r="A81" s="75" t="s">
        <v>109</v>
      </c>
      <c r="B81" s="105"/>
      <c r="C81" s="117"/>
      <c r="D81" s="95">
        <v>-135833</v>
      </c>
      <c r="E81" s="24"/>
      <c r="F81" s="95">
        <v>-135833</v>
      </c>
      <c r="G81" s="95"/>
      <c r="H81" s="95">
        <v>0</v>
      </c>
      <c r="I81" s="24"/>
      <c r="J81" s="95">
        <v>0</v>
      </c>
    </row>
    <row r="82" spans="1:10" ht="24" customHeight="1" x14ac:dyDescent="0.7">
      <c r="A82" s="75" t="s">
        <v>123</v>
      </c>
      <c r="B82" s="105"/>
      <c r="C82" s="117"/>
      <c r="D82" s="95">
        <v>40953</v>
      </c>
      <c r="E82" s="24"/>
      <c r="F82" s="95">
        <v>40953</v>
      </c>
      <c r="G82" s="95"/>
      <c r="H82" s="95">
        <v>0</v>
      </c>
      <c r="I82" s="24"/>
      <c r="J82" s="95">
        <v>0</v>
      </c>
    </row>
    <row r="83" spans="1:10" ht="24" customHeight="1" x14ac:dyDescent="0.7">
      <c r="A83" s="75" t="s">
        <v>24</v>
      </c>
      <c r="B83" s="106"/>
      <c r="C83" s="117"/>
      <c r="D83" s="95"/>
      <c r="E83" s="24"/>
      <c r="F83" s="95"/>
      <c r="G83" s="95"/>
      <c r="H83" s="95"/>
      <c r="I83" s="24"/>
      <c r="J83" s="95"/>
    </row>
    <row r="84" spans="1:10" ht="24" customHeight="1" x14ac:dyDescent="0.7">
      <c r="A84" s="75" t="s">
        <v>25</v>
      </c>
      <c r="B84" s="105"/>
      <c r="C84" s="117"/>
      <c r="D84" s="95">
        <f>SUM('CE1'!L24)</f>
        <v>50000</v>
      </c>
      <c r="E84" s="24"/>
      <c r="F84" s="95">
        <v>50000</v>
      </c>
      <c r="G84" s="95"/>
      <c r="H84" s="95">
        <f>SUM('CE2'!E22)</f>
        <v>50000</v>
      </c>
      <c r="I84" s="24"/>
      <c r="J84" s="95">
        <v>50000</v>
      </c>
    </row>
    <row r="85" spans="1:10" ht="24" customHeight="1" x14ac:dyDescent="0.7">
      <c r="A85" s="75" t="s">
        <v>60</v>
      </c>
      <c r="B85" s="106"/>
      <c r="C85" s="117"/>
      <c r="D85" s="95">
        <f>SUM('CE1'!N24)</f>
        <v>4021937</v>
      </c>
      <c r="E85" s="24"/>
      <c r="F85" s="95">
        <v>4143557</v>
      </c>
      <c r="G85" s="95"/>
      <c r="H85" s="95">
        <f>SUM('CE2'!G22)</f>
        <v>1720287</v>
      </c>
      <c r="I85" s="24"/>
      <c r="J85" s="95">
        <v>1783333</v>
      </c>
    </row>
    <row r="86" spans="1:10" ht="24" customHeight="1" x14ac:dyDescent="0.7">
      <c r="A86" s="75" t="s">
        <v>61</v>
      </c>
      <c r="B86" s="106"/>
      <c r="C86" s="117"/>
      <c r="D86" s="107">
        <f>SUM('CE1'!R24)</f>
        <v>108362</v>
      </c>
      <c r="E86" s="24"/>
      <c r="F86" s="107">
        <v>-101089</v>
      </c>
      <c r="G86" s="95"/>
      <c r="H86" s="107">
        <v>0</v>
      </c>
      <c r="I86" s="24"/>
      <c r="J86" s="107">
        <v>0</v>
      </c>
    </row>
    <row r="87" spans="1:10" ht="24" customHeight="1" x14ac:dyDescent="0.7">
      <c r="A87" s="112" t="s">
        <v>26</v>
      </c>
      <c r="B87" s="23"/>
      <c r="C87" s="14"/>
      <c r="D87" s="107">
        <f>SUM(D75:D86)</f>
        <v>4488726</v>
      </c>
      <c r="E87" s="24"/>
      <c r="F87" s="107">
        <f>SUM(F75:F86)</f>
        <v>4400895</v>
      </c>
      <c r="G87" s="95"/>
      <c r="H87" s="107">
        <f>SUM(H75:H86)</f>
        <v>2252867</v>
      </c>
      <c r="I87" s="24"/>
      <c r="J87" s="107">
        <f>SUM(J75:J86)</f>
        <v>2315913</v>
      </c>
    </row>
    <row r="88" spans="1:10" ht="24" customHeight="1" thickBot="1" x14ac:dyDescent="0.75">
      <c r="A88" s="112" t="s">
        <v>27</v>
      </c>
      <c r="B88" s="105"/>
      <c r="C88" s="14"/>
      <c r="D88" s="110">
        <f>SUM(D59,D87)</f>
        <v>6518264</v>
      </c>
      <c r="E88" s="24"/>
      <c r="F88" s="110">
        <f>SUM(F59,F87)</f>
        <v>6438105</v>
      </c>
      <c r="G88" s="95"/>
      <c r="H88" s="110">
        <f>SUM(H87,H59)</f>
        <v>3310705</v>
      </c>
      <c r="I88" s="95"/>
      <c r="J88" s="110">
        <f>SUM(J87,J59)</f>
        <v>3329074</v>
      </c>
    </row>
    <row r="89" spans="1:10" ht="24" customHeight="1" thickTop="1" x14ac:dyDescent="0.7">
      <c r="D89" s="34">
        <f>SUM(D88-D28)</f>
        <v>0</v>
      </c>
      <c r="E89" s="34"/>
      <c r="F89" s="34">
        <f>SUM(F88-F28)</f>
        <v>0</v>
      </c>
      <c r="G89" s="34"/>
      <c r="H89" s="34">
        <f>SUM(H88-H28)</f>
        <v>0</v>
      </c>
      <c r="I89" s="34"/>
      <c r="J89" s="34">
        <f>SUM(J88-J28)</f>
        <v>0</v>
      </c>
    </row>
    <row r="90" spans="1:10" ht="24" customHeight="1" x14ac:dyDescent="0.7">
      <c r="A90" s="1" t="s">
        <v>93</v>
      </c>
    </row>
    <row r="92" spans="1:10" ht="24" customHeight="1" x14ac:dyDescent="0.7">
      <c r="A92" s="118"/>
      <c r="D92" s="119"/>
      <c r="H92" s="119"/>
    </row>
    <row r="94" spans="1:10" ht="24" customHeight="1" x14ac:dyDescent="0.7">
      <c r="B94" s="1" t="s">
        <v>28</v>
      </c>
    </row>
    <row r="95" spans="1:10" ht="24" customHeight="1" x14ac:dyDescent="0.7">
      <c r="A95" s="118"/>
    </row>
  </sheetData>
  <customSheetViews>
    <customSheetView guid="{6B173BD9-73EB-4A05-80C7-E17E753E42F2}" scale="92" showPageBreaks="1" showGridLines="0" printArea="1" view="pageBreakPreview" topLeftCell="A86">
      <selection activeCell="J78" sqref="J78"/>
      <rowBreaks count="2" manualBreakCount="2">
        <brk id="34" max="16383" man="1"/>
        <brk id="66" max="16383" man="1"/>
      </rowBreaks>
      <pageMargins left="0.9" right="0.3" top="1" bottom="0.3" header="0.3" footer="0.3"/>
      <pageSetup paperSize="9" scale="59" fitToHeight="7" orientation="portrait" r:id="rId1"/>
    </customSheetView>
    <customSheetView guid="{E8EB09DC-331B-455E-B96E-C83E5DBF8B12}" scale="92" showPageBreaks="1" showGridLines="0" printArea="1" view="pageBreakPreview" topLeftCell="A44">
      <selection activeCell="D52" sqref="D52"/>
      <rowBreaks count="2" manualBreakCount="2">
        <brk id="34" max="16383" man="1"/>
        <brk id="66" max="16383" man="1"/>
      </rowBreaks>
      <pageMargins left="0.9" right="0.3" top="1" bottom="0.3" header="0.3" footer="0.3"/>
      <pageSetup paperSize="9" scale="59" fitToHeight="7" orientation="portrait" r:id="rId2"/>
    </customSheetView>
  </customSheetViews>
  <mergeCells count="9">
    <mergeCell ref="A65:J65"/>
    <mergeCell ref="D66:F66"/>
    <mergeCell ref="H66:J66"/>
    <mergeCell ref="A4:J4"/>
    <mergeCell ref="D5:F5"/>
    <mergeCell ref="H5:J5"/>
    <mergeCell ref="A34:J34"/>
    <mergeCell ref="D35:F35"/>
    <mergeCell ref="H35:J35"/>
  </mergeCells>
  <printOptions horizontalCentered="1"/>
  <pageMargins left="0.64" right="0.25" top="0.78740157480314998" bottom="0.2" header="0.31496062992126" footer="0.31496062992126"/>
  <pageSetup paperSize="9" scale="75" fitToHeight="7" orientation="portrait" r:id="rId3"/>
  <rowBreaks count="2" manualBreakCount="2">
    <brk id="30" max="9" man="1"/>
    <brk id="6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U119"/>
  <sheetViews>
    <sheetView showGridLines="0" tabSelected="1" view="pageBreakPreview" topLeftCell="B39" zoomScale="110" zoomScaleNormal="110" zoomScaleSheetLayoutView="110" workbookViewId="0">
      <selection activeCell="N48" sqref="N48"/>
    </sheetView>
  </sheetViews>
  <sheetFormatPr defaultColWidth="10.7265625" defaultRowHeight="24" customHeight="1" x14ac:dyDescent="0.7"/>
  <cols>
    <col min="1" max="1" width="56.7265625" style="1" customWidth="1"/>
    <col min="2" max="2" width="9.26953125" style="1" customWidth="1"/>
    <col min="3" max="3" width="1.453125" style="1" customWidth="1"/>
    <col min="4" max="4" width="12.1796875" style="1" customWidth="1"/>
    <col min="5" max="5" width="1.1796875" style="1" customWidth="1"/>
    <col min="6" max="6" width="12.1796875" style="1" customWidth="1"/>
    <col min="7" max="7" width="1.1796875" style="1" customWidth="1"/>
    <col min="8" max="8" width="12.1796875" style="1" customWidth="1"/>
    <col min="9" max="9" width="1.1796875" style="1" customWidth="1"/>
    <col min="10" max="10" width="12.1796875" style="1" customWidth="1"/>
    <col min="11" max="12" width="8.26953125" style="1" bestFit="1" customWidth="1"/>
    <col min="13" max="13" width="1.54296875" style="1" customWidth="1"/>
    <col min="14" max="14" width="10.7265625" style="1"/>
    <col min="15" max="15" width="1.54296875" style="1" customWidth="1"/>
    <col min="16" max="16" width="10.7265625" style="1"/>
    <col min="17" max="17" width="1.54296875" style="1" customWidth="1"/>
    <col min="18" max="18" width="10.7265625" style="1"/>
    <col min="19" max="19" width="1.54296875" style="1" customWidth="1"/>
    <col min="20" max="16384" width="10.7265625" style="1"/>
  </cols>
  <sheetData>
    <row r="1" spans="1:10" ht="24" customHeight="1" x14ac:dyDescent="0.7">
      <c r="I1" s="31"/>
      <c r="J1" s="32" t="s">
        <v>78</v>
      </c>
    </row>
    <row r="2" spans="1:10" ht="24" customHeight="1" x14ac:dyDescent="0.7">
      <c r="A2" s="5" t="s">
        <v>99</v>
      </c>
      <c r="B2" s="6"/>
      <c r="C2" s="6"/>
      <c r="D2" s="6"/>
      <c r="E2" s="6"/>
      <c r="F2" s="6"/>
      <c r="G2" s="6"/>
      <c r="H2" s="6"/>
      <c r="I2" s="62"/>
      <c r="J2" s="6"/>
    </row>
    <row r="3" spans="1:10" ht="24" customHeight="1" x14ac:dyDescent="0.7">
      <c r="A3" s="5" t="s">
        <v>62</v>
      </c>
      <c r="B3" s="6"/>
      <c r="C3" s="6"/>
      <c r="D3" s="6"/>
      <c r="E3" s="6"/>
      <c r="F3" s="6"/>
      <c r="G3" s="6"/>
      <c r="H3" s="63"/>
      <c r="I3" s="62"/>
      <c r="J3" s="63"/>
    </row>
    <row r="4" spans="1:10" ht="24" customHeight="1" x14ac:dyDescent="0.7">
      <c r="A4" s="5" t="s">
        <v>198</v>
      </c>
      <c r="B4" s="6"/>
      <c r="C4" s="6"/>
      <c r="D4" s="6"/>
      <c r="E4" s="6"/>
      <c r="F4" s="6"/>
      <c r="G4" s="6"/>
      <c r="H4" s="63"/>
      <c r="I4" s="62"/>
      <c r="J4" s="63"/>
    </row>
    <row r="5" spans="1:10" ht="24" customHeight="1" x14ac:dyDescent="0.7">
      <c r="B5" s="6"/>
      <c r="C5" s="6"/>
      <c r="D5" s="6"/>
      <c r="E5" s="6"/>
      <c r="F5" s="6"/>
      <c r="G5" s="6"/>
      <c r="H5" s="63"/>
      <c r="I5" s="62"/>
      <c r="J5" s="32" t="s">
        <v>95</v>
      </c>
    </row>
    <row r="6" spans="1:10" ht="24" customHeight="1" x14ac:dyDescent="0.7">
      <c r="D6" s="12"/>
      <c r="E6" s="12" t="s">
        <v>0</v>
      </c>
      <c r="F6" s="12"/>
      <c r="G6" s="64"/>
      <c r="H6" s="12"/>
      <c r="I6" s="12" t="s">
        <v>1</v>
      </c>
      <c r="J6" s="12"/>
    </row>
    <row r="7" spans="1:10" ht="24" customHeight="1" x14ac:dyDescent="0.7">
      <c r="B7" s="14" t="s">
        <v>2</v>
      </c>
      <c r="C7" s="14"/>
      <c r="D7" s="15">
        <v>2565</v>
      </c>
      <c r="E7" s="16"/>
      <c r="F7" s="15">
        <v>2564</v>
      </c>
      <c r="G7" s="16"/>
      <c r="H7" s="15">
        <v>2565</v>
      </c>
      <c r="I7" s="16"/>
      <c r="J7" s="15">
        <v>2564</v>
      </c>
    </row>
    <row r="8" spans="1:10" ht="24" customHeight="1" x14ac:dyDescent="0.7">
      <c r="A8" s="65" t="s">
        <v>203</v>
      </c>
      <c r="B8" s="14"/>
      <c r="C8" s="14"/>
      <c r="D8" s="15"/>
      <c r="E8" s="16"/>
      <c r="F8" s="15"/>
      <c r="G8" s="16"/>
      <c r="H8" s="15"/>
      <c r="I8" s="16"/>
      <c r="J8" s="15"/>
    </row>
    <row r="9" spans="1:10" ht="24" customHeight="1" x14ac:dyDescent="0.7">
      <c r="A9" s="66" t="s">
        <v>29</v>
      </c>
      <c r="H9" s="23"/>
      <c r="I9" s="23"/>
      <c r="J9" s="23"/>
    </row>
    <row r="10" spans="1:10" ht="24" customHeight="1" x14ac:dyDescent="0.7">
      <c r="A10" s="25" t="s">
        <v>146</v>
      </c>
      <c r="B10" s="25"/>
      <c r="D10" s="34">
        <v>735933</v>
      </c>
      <c r="F10" s="34">
        <v>666743</v>
      </c>
      <c r="G10" s="34"/>
      <c r="H10" s="34">
        <v>81899</v>
      </c>
      <c r="I10" s="34"/>
      <c r="J10" s="34">
        <v>81827</v>
      </c>
    </row>
    <row r="11" spans="1:10" ht="24" customHeight="1" x14ac:dyDescent="0.7">
      <c r="A11" s="1" t="s">
        <v>179</v>
      </c>
      <c r="B11" s="41">
        <v>6</v>
      </c>
      <c r="D11" s="34">
        <v>0</v>
      </c>
      <c r="F11" s="34">
        <v>0</v>
      </c>
      <c r="G11" s="34"/>
      <c r="H11" s="34">
        <v>0</v>
      </c>
      <c r="I11" s="34"/>
      <c r="J11" s="34">
        <v>92471</v>
      </c>
    </row>
    <row r="12" spans="1:10" ht="24" customHeight="1" x14ac:dyDescent="0.7">
      <c r="A12" s="1" t="s">
        <v>180</v>
      </c>
      <c r="B12" s="41">
        <v>2</v>
      </c>
      <c r="D12" s="34">
        <v>0</v>
      </c>
      <c r="F12" s="34">
        <v>0</v>
      </c>
      <c r="G12" s="34"/>
      <c r="H12" s="34">
        <v>8309</v>
      </c>
      <c r="I12" s="34"/>
      <c r="J12" s="34">
        <v>10494</v>
      </c>
    </row>
    <row r="13" spans="1:10" ht="24" customHeight="1" x14ac:dyDescent="0.7">
      <c r="A13" s="23" t="s">
        <v>30</v>
      </c>
      <c r="D13" s="34">
        <v>18530</v>
      </c>
      <c r="F13" s="34">
        <v>14128</v>
      </c>
      <c r="G13" s="34"/>
      <c r="H13" s="34">
        <v>620</v>
      </c>
      <c r="I13" s="34"/>
      <c r="J13" s="34">
        <v>163</v>
      </c>
    </row>
    <row r="14" spans="1:10" ht="24" customHeight="1" x14ac:dyDescent="0.7">
      <c r="A14" s="66" t="s">
        <v>31</v>
      </c>
      <c r="B14" s="41"/>
      <c r="D14" s="67">
        <f>SUM(D10:D13)</f>
        <v>754463</v>
      </c>
      <c r="E14" s="34"/>
      <c r="F14" s="67">
        <f>SUM(F10:F13)</f>
        <v>680871</v>
      </c>
      <c r="G14" s="37"/>
      <c r="H14" s="67">
        <f>SUM(H10:H13)</f>
        <v>90828</v>
      </c>
      <c r="I14" s="37"/>
      <c r="J14" s="67">
        <f>SUM(J10:J13)</f>
        <v>184955</v>
      </c>
    </row>
    <row r="15" spans="1:10" ht="24" customHeight="1" x14ac:dyDescent="0.7">
      <c r="A15" s="66" t="s">
        <v>32</v>
      </c>
      <c r="B15" s="41"/>
      <c r="D15" s="34"/>
      <c r="E15" s="34"/>
      <c r="F15" s="34"/>
      <c r="G15" s="34"/>
      <c r="H15" s="34"/>
      <c r="I15" s="37"/>
      <c r="J15" s="34"/>
    </row>
    <row r="16" spans="1:10" ht="24" customHeight="1" x14ac:dyDescent="0.7">
      <c r="A16" s="1" t="s">
        <v>147</v>
      </c>
      <c r="D16" s="34">
        <v>567331</v>
      </c>
      <c r="F16" s="34">
        <v>485974</v>
      </c>
      <c r="G16" s="34"/>
      <c r="H16" s="34">
        <v>59216</v>
      </c>
      <c r="I16" s="34"/>
      <c r="J16" s="34">
        <v>51424</v>
      </c>
    </row>
    <row r="17" spans="1:11" ht="24" customHeight="1" x14ac:dyDescent="0.7">
      <c r="A17" s="25" t="s">
        <v>148</v>
      </c>
      <c r="B17" s="68"/>
      <c r="D17" s="34">
        <v>140139</v>
      </c>
      <c r="E17" s="34"/>
      <c r="F17" s="34">
        <v>70265</v>
      </c>
      <c r="G17" s="34"/>
      <c r="H17" s="34">
        <v>15</v>
      </c>
      <c r="I17" s="37"/>
      <c r="J17" s="34">
        <v>27</v>
      </c>
    </row>
    <row r="18" spans="1:11" ht="24" customHeight="1" x14ac:dyDescent="0.7">
      <c r="A18" s="25" t="s">
        <v>33</v>
      </c>
      <c r="B18" s="68"/>
      <c r="D18" s="34">
        <v>109793</v>
      </c>
      <c r="E18" s="34"/>
      <c r="F18" s="34">
        <v>105018</v>
      </c>
      <c r="G18" s="34"/>
      <c r="H18" s="34">
        <v>40733</v>
      </c>
      <c r="I18" s="37"/>
      <c r="J18" s="34">
        <v>43916</v>
      </c>
    </row>
    <row r="19" spans="1:11" ht="24" customHeight="1" x14ac:dyDescent="0.7">
      <c r="A19" s="25" t="s">
        <v>204</v>
      </c>
      <c r="B19" s="68"/>
      <c r="D19" s="34">
        <v>0</v>
      </c>
      <c r="E19" s="34"/>
      <c r="F19" s="34">
        <v>0</v>
      </c>
      <c r="G19" s="34"/>
      <c r="H19" s="34">
        <v>15100</v>
      </c>
      <c r="I19" s="37"/>
      <c r="J19" s="34">
        <v>0</v>
      </c>
    </row>
    <row r="20" spans="1:11" ht="24" customHeight="1" x14ac:dyDescent="0.7">
      <c r="A20" s="25" t="s">
        <v>170</v>
      </c>
      <c r="B20" s="68"/>
      <c r="D20" s="34">
        <v>0</v>
      </c>
      <c r="E20" s="34"/>
      <c r="F20" s="34">
        <v>1293</v>
      </c>
      <c r="G20" s="34"/>
      <c r="H20" s="34">
        <v>0</v>
      </c>
      <c r="I20" s="37"/>
      <c r="J20" s="34">
        <v>0</v>
      </c>
    </row>
    <row r="21" spans="1:11" ht="24" customHeight="1" x14ac:dyDescent="0.7">
      <c r="A21" s="66" t="s">
        <v>34</v>
      </c>
      <c r="D21" s="67">
        <f>SUM(D16:D20)</f>
        <v>817263</v>
      </c>
      <c r="E21" s="34"/>
      <c r="F21" s="67">
        <f>SUM(F16:F20)</f>
        <v>662550</v>
      </c>
      <c r="G21" s="37"/>
      <c r="H21" s="67">
        <f>SUM(H16:H20)</f>
        <v>115064</v>
      </c>
      <c r="I21" s="37"/>
      <c r="J21" s="67">
        <f>SUM(J16:J20)</f>
        <v>95367</v>
      </c>
    </row>
    <row r="22" spans="1:11" ht="24" customHeight="1" x14ac:dyDescent="0.7">
      <c r="A22" s="5" t="s">
        <v>181</v>
      </c>
      <c r="B22" s="41"/>
      <c r="D22" s="37">
        <f>SUM(D14-D21)</f>
        <v>-62800</v>
      </c>
      <c r="E22" s="37"/>
      <c r="F22" s="37">
        <f>SUM(F14-F21)</f>
        <v>18321</v>
      </c>
      <c r="G22" s="37"/>
      <c r="H22" s="37">
        <f>SUM(H14-H21)</f>
        <v>-24236</v>
      </c>
      <c r="I22" s="37"/>
      <c r="J22" s="37">
        <f>SUM(J14-J21)</f>
        <v>89588</v>
      </c>
      <c r="K22" s="69"/>
    </row>
    <row r="23" spans="1:11" ht="24" customHeight="1" x14ac:dyDescent="0.7">
      <c r="A23" s="25" t="s">
        <v>91</v>
      </c>
      <c r="B23" s="41">
        <v>6</v>
      </c>
      <c r="D23" s="37">
        <v>119393</v>
      </c>
      <c r="E23" s="37"/>
      <c r="F23" s="37">
        <v>88684</v>
      </c>
      <c r="G23" s="37"/>
      <c r="H23" s="37">
        <v>0</v>
      </c>
      <c r="I23" s="37"/>
      <c r="J23" s="37">
        <v>0</v>
      </c>
    </row>
    <row r="24" spans="1:11" ht="24" customHeight="1" x14ac:dyDescent="0.7">
      <c r="A24" s="25" t="s">
        <v>182</v>
      </c>
      <c r="B24" s="41"/>
      <c r="D24" s="37">
        <v>2</v>
      </c>
      <c r="E24" s="37"/>
      <c r="F24" s="37">
        <v>2</v>
      </c>
      <c r="G24" s="37"/>
      <c r="H24" s="37">
        <v>4283</v>
      </c>
      <c r="I24" s="37"/>
      <c r="J24" s="37">
        <v>3255</v>
      </c>
    </row>
    <row r="25" spans="1:11" ht="24" customHeight="1" x14ac:dyDescent="0.7">
      <c r="A25" s="25" t="s">
        <v>171</v>
      </c>
      <c r="D25" s="40">
        <v>-10789</v>
      </c>
      <c r="E25" s="34"/>
      <c r="F25" s="40">
        <v>-9479</v>
      </c>
      <c r="G25" s="34"/>
      <c r="H25" s="40">
        <v>-7648</v>
      </c>
      <c r="I25" s="37"/>
      <c r="J25" s="40">
        <v>-6480</v>
      </c>
    </row>
    <row r="26" spans="1:11" ht="24" customHeight="1" x14ac:dyDescent="0.7">
      <c r="A26" s="5" t="s">
        <v>207</v>
      </c>
      <c r="B26" s="41"/>
      <c r="D26" s="37">
        <f>SUM(D22:D25)</f>
        <v>45806</v>
      </c>
      <c r="E26" s="34"/>
      <c r="F26" s="37">
        <f>SUM(F22:F25)</f>
        <v>97528</v>
      </c>
      <c r="G26" s="34"/>
      <c r="H26" s="37">
        <f>SUM(H22:H25)</f>
        <v>-27601</v>
      </c>
      <c r="I26" s="37"/>
      <c r="J26" s="37">
        <f>SUM(J22:J25)</f>
        <v>86363</v>
      </c>
    </row>
    <row r="27" spans="1:11" ht="24" customHeight="1" x14ac:dyDescent="0.7">
      <c r="A27" s="1" t="s">
        <v>205</v>
      </c>
      <c r="B27" s="41">
        <v>13</v>
      </c>
      <c r="D27" s="40">
        <v>6297</v>
      </c>
      <c r="E27" s="34"/>
      <c r="F27" s="40">
        <v>3409</v>
      </c>
      <c r="G27" s="34"/>
      <c r="H27" s="40">
        <v>260</v>
      </c>
      <c r="I27" s="37"/>
      <c r="J27" s="40">
        <v>260</v>
      </c>
    </row>
    <row r="28" spans="1:11" ht="24" customHeight="1" x14ac:dyDescent="0.7">
      <c r="A28" s="70" t="s">
        <v>206</v>
      </c>
      <c r="D28" s="37">
        <f>SUM(D26:D27)</f>
        <v>52103</v>
      </c>
      <c r="E28" s="34"/>
      <c r="F28" s="37">
        <f>SUM(F26:F27)</f>
        <v>100937</v>
      </c>
      <c r="G28" s="34"/>
      <c r="H28" s="37">
        <f>SUM(H26:H27)</f>
        <v>-27341</v>
      </c>
      <c r="I28" s="37"/>
      <c r="J28" s="37">
        <f>SUM(J26:J27)</f>
        <v>86623</v>
      </c>
    </row>
    <row r="29" spans="1:11" ht="24" customHeight="1" x14ac:dyDescent="0.7">
      <c r="A29" s="39"/>
      <c r="D29" s="71"/>
      <c r="E29" s="34"/>
      <c r="F29" s="71"/>
      <c r="G29" s="34"/>
      <c r="H29" s="71"/>
      <c r="I29" s="37"/>
      <c r="J29" s="71"/>
    </row>
    <row r="30" spans="1:11" ht="24" customHeight="1" x14ac:dyDescent="0.7">
      <c r="A30" s="72" t="s">
        <v>72</v>
      </c>
      <c r="B30" s="14"/>
      <c r="C30" s="14"/>
      <c r="D30" s="15"/>
      <c r="E30" s="16"/>
      <c r="F30" s="15"/>
      <c r="G30" s="16"/>
      <c r="H30" s="15"/>
      <c r="I30" s="73"/>
      <c r="J30" s="15"/>
    </row>
    <row r="31" spans="1:11" ht="24" customHeight="1" x14ac:dyDescent="0.7">
      <c r="A31" s="74" t="s">
        <v>124</v>
      </c>
      <c r="B31" s="14"/>
      <c r="C31" s="14"/>
      <c r="D31" s="15"/>
      <c r="E31" s="16"/>
      <c r="F31" s="15"/>
      <c r="G31" s="16"/>
      <c r="H31" s="15"/>
      <c r="I31" s="73"/>
      <c r="J31" s="15"/>
    </row>
    <row r="32" spans="1:11" ht="24" customHeight="1" x14ac:dyDescent="0.7">
      <c r="A32" s="75" t="s">
        <v>164</v>
      </c>
      <c r="B32" s="41">
        <v>6</v>
      </c>
      <c r="D32" s="29">
        <v>284964</v>
      </c>
      <c r="E32" s="76"/>
      <c r="F32" s="29">
        <v>105312</v>
      </c>
      <c r="G32" s="76"/>
      <c r="H32" s="29">
        <v>0</v>
      </c>
      <c r="I32" s="76"/>
      <c r="J32" s="29">
        <v>0</v>
      </c>
    </row>
    <row r="33" spans="1:14" ht="24" customHeight="1" x14ac:dyDescent="0.7">
      <c r="A33" s="72" t="s">
        <v>79</v>
      </c>
      <c r="D33" s="77">
        <f>SUM(D32:D32)</f>
        <v>284964</v>
      </c>
      <c r="E33" s="78"/>
      <c r="F33" s="77">
        <f>SUM(F32:F32)</f>
        <v>105312</v>
      </c>
      <c r="G33" s="79"/>
      <c r="H33" s="77">
        <f>SUM(H32:H32)</f>
        <v>0</v>
      </c>
      <c r="I33" s="80"/>
      <c r="J33" s="77">
        <f>SUM(J32:J32)</f>
        <v>0</v>
      </c>
    </row>
    <row r="34" spans="1:14" ht="24" customHeight="1" x14ac:dyDescent="0.7">
      <c r="A34" s="72"/>
      <c r="D34" s="81"/>
      <c r="E34" s="78"/>
      <c r="F34" s="81"/>
      <c r="G34" s="82"/>
      <c r="H34" s="81"/>
      <c r="I34" s="80"/>
      <c r="J34" s="81"/>
    </row>
    <row r="35" spans="1:14" ht="24" customHeight="1" thickBot="1" x14ac:dyDescent="0.75">
      <c r="A35" s="72" t="s">
        <v>80</v>
      </c>
      <c r="D35" s="83">
        <f>SUM(D28+D33)</f>
        <v>337067</v>
      </c>
      <c r="E35" s="78"/>
      <c r="F35" s="83">
        <f>SUM(F28+F33)</f>
        <v>206249</v>
      </c>
      <c r="G35" s="82"/>
      <c r="H35" s="83">
        <f>SUM(H28+H33)</f>
        <v>-27341</v>
      </c>
      <c r="I35" s="80"/>
      <c r="J35" s="83">
        <f>SUM(J28+J33)</f>
        <v>86623</v>
      </c>
    </row>
    <row r="36" spans="1:14" ht="24" customHeight="1" thickTop="1" x14ac:dyDescent="0.7">
      <c r="A36" s="72"/>
      <c r="D36" s="81"/>
      <c r="E36" s="78"/>
      <c r="F36" s="81"/>
      <c r="G36" s="82"/>
      <c r="H36" s="81"/>
      <c r="I36" s="80"/>
      <c r="J36" s="81"/>
    </row>
    <row r="37" spans="1:14" ht="24" customHeight="1" x14ac:dyDescent="0.7">
      <c r="A37" s="1" t="s">
        <v>93</v>
      </c>
      <c r="D37" s="84"/>
      <c r="E37" s="78"/>
      <c r="F37" s="84"/>
      <c r="G37" s="82"/>
      <c r="H37" s="81"/>
      <c r="I37" s="80"/>
      <c r="J37" s="81"/>
    </row>
    <row r="38" spans="1:14" ht="24" customHeight="1" x14ac:dyDescent="0.7">
      <c r="I38" s="31"/>
      <c r="J38" s="32" t="s">
        <v>78</v>
      </c>
    </row>
    <row r="39" spans="1:14" ht="24" customHeight="1" x14ac:dyDescent="0.7">
      <c r="A39" s="5" t="s">
        <v>99</v>
      </c>
      <c r="B39" s="6"/>
      <c r="C39" s="6"/>
      <c r="D39" s="6"/>
      <c r="E39" s="6"/>
      <c r="F39" s="6"/>
      <c r="G39" s="6"/>
      <c r="H39" s="6"/>
      <c r="I39" s="62"/>
      <c r="J39" s="6"/>
    </row>
    <row r="40" spans="1:14" ht="24" customHeight="1" x14ac:dyDescent="0.7">
      <c r="A40" s="5" t="s">
        <v>73</v>
      </c>
      <c r="B40" s="6"/>
      <c r="C40" s="6"/>
      <c r="D40" s="6"/>
      <c r="E40" s="6"/>
      <c r="F40" s="6"/>
      <c r="G40" s="6"/>
      <c r="H40" s="63"/>
      <c r="I40" s="62"/>
      <c r="J40" s="63"/>
    </row>
    <row r="41" spans="1:14" ht="24" customHeight="1" x14ac:dyDescent="0.7">
      <c r="A41" s="5" t="s">
        <v>198</v>
      </c>
      <c r="B41" s="6"/>
      <c r="C41" s="6"/>
      <c r="D41" s="6"/>
      <c r="E41" s="6"/>
      <c r="F41" s="6"/>
      <c r="G41" s="6"/>
      <c r="H41" s="63"/>
      <c r="I41" s="62"/>
      <c r="J41" s="63"/>
    </row>
    <row r="42" spans="1:14" ht="24" customHeight="1" x14ac:dyDescent="0.7">
      <c r="B42" s="6"/>
      <c r="C42" s="6"/>
      <c r="D42" s="6"/>
      <c r="E42" s="6"/>
      <c r="F42" s="6"/>
      <c r="G42" s="6"/>
      <c r="H42" s="63"/>
      <c r="I42" s="62"/>
      <c r="J42" s="32" t="s">
        <v>95</v>
      </c>
    </row>
    <row r="43" spans="1:14" ht="24" customHeight="1" x14ac:dyDescent="0.7">
      <c r="D43" s="12"/>
      <c r="E43" s="12" t="s">
        <v>0</v>
      </c>
      <c r="F43" s="12"/>
      <c r="G43" s="64"/>
      <c r="H43" s="12"/>
      <c r="I43" s="12" t="s">
        <v>1</v>
      </c>
      <c r="J43" s="12"/>
    </row>
    <row r="44" spans="1:14" ht="24" customHeight="1" x14ac:dyDescent="0.7">
      <c r="B44" s="14" t="s">
        <v>2</v>
      </c>
      <c r="C44" s="14"/>
      <c r="D44" s="15">
        <v>2565</v>
      </c>
      <c r="E44" s="16"/>
      <c r="F44" s="15">
        <v>2564</v>
      </c>
      <c r="G44" s="16"/>
      <c r="H44" s="15">
        <v>2565</v>
      </c>
      <c r="I44" s="16"/>
      <c r="J44" s="15">
        <v>2564</v>
      </c>
    </row>
    <row r="45" spans="1:14" ht="24" customHeight="1" x14ac:dyDescent="0.7">
      <c r="A45" s="72" t="s">
        <v>216</v>
      </c>
      <c r="D45" s="80"/>
      <c r="E45" s="78"/>
      <c r="F45" s="80"/>
      <c r="G45" s="79"/>
      <c r="H45" s="85"/>
      <c r="I45" s="80"/>
      <c r="J45" s="85"/>
    </row>
    <row r="46" spans="1:14" ht="24" customHeight="1" thickBot="1" x14ac:dyDescent="0.75">
      <c r="A46" s="20" t="s">
        <v>64</v>
      </c>
      <c r="D46" s="83">
        <f>D28</f>
        <v>52103</v>
      </c>
      <c r="E46" s="58"/>
      <c r="F46" s="83">
        <f>F28</f>
        <v>100937</v>
      </c>
      <c r="G46" s="34"/>
      <c r="H46" s="83">
        <f>H28</f>
        <v>-27341</v>
      </c>
      <c r="I46" s="80"/>
      <c r="J46" s="83">
        <f>J28</f>
        <v>86623</v>
      </c>
      <c r="N46" s="26"/>
    </row>
    <row r="47" spans="1:14" ht="24" customHeight="1" thickTop="1" x14ac:dyDescent="0.7">
      <c r="A47" s="86"/>
      <c r="D47" s="21"/>
      <c r="E47" s="34"/>
      <c r="F47" s="21"/>
      <c r="G47" s="87"/>
      <c r="H47" s="87"/>
      <c r="I47" s="87"/>
      <c r="J47" s="87"/>
      <c r="N47" s="26"/>
    </row>
    <row r="48" spans="1:14" ht="24" customHeight="1" x14ac:dyDescent="0.7">
      <c r="A48" s="65" t="s">
        <v>65</v>
      </c>
      <c r="G48" s="58"/>
      <c r="H48" s="88"/>
      <c r="I48" s="88"/>
      <c r="J48" s="88"/>
      <c r="N48" s="26"/>
    </row>
    <row r="49" spans="1:14" ht="24" customHeight="1" thickBot="1" x14ac:dyDescent="0.75">
      <c r="A49" s="20" t="s">
        <v>64</v>
      </c>
      <c r="D49" s="83">
        <f>D35</f>
        <v>337067</v>
      </c>
      <c r="E49" s="34"/>
      <c r="F49" s="83">
        <f>F35</f>
        <v>206249</v>
      </c>
      <c r="G49" s="34"/>
      <c r="H49" s="83">
        <f>H35</f>
        <v>-27341</v>
      </c>
      <c r="I49" s="80"/>
      <c r="J49" s="83">
        <f>J35</f>
        <v>86623</v>
      </c>
      <c r="N49" s="26"/>
    </row>
    <row r="50" spans="1:14" ht="24" customHeight="1" thickTop="1" x14ac:dyDescent="0.7">
      <c r="A50" s="20"/>
      <c r="D50" s="36"/>
      <c r="E50" s="36"/>
      <c r="F50" s="36"/>
      <c r="G50" s="87"/>
      <c r="H50" s="87"/>
      <c r="I50" s="87"/>
      <c r="J50" s="87"/>
      <c r="N50" s="26"/>
    </row>
    <row r="51" spans="1:14" ht="24" customHeight="1" x14ac:dyDescent="0.7">
      <c r="A51" s="65" t="s">
        <v>183</v>
      </c>
      <c r="B51" s="41">
        <v>14</v>
      </c>
      <c r="D51" s="88"/>
      <c r="E51" s="58"/>
      <c r="F51" s="88"/>
      <c r="G51" s="58"/>
      <c r="H51" s="88"/>
      <c r="I51" s="88"/>
      <c r="J51" s="88"/>
      <c r="N51" s="26"/>
    </row>
    <row r="52" spans="1:14" ht="24" customHeight="1" x14ac:dyDescent="0.7">
      <c r="A52" s="89" t="s">
        <v>208</v>
      </c>
      <c r="D52" s="90"/>
      <c r="E52" s="58"/>
      <c r="F52" s="90"/>
      <c r="G52" s="88"/>
      <c r="H52" s="90"/>
      <c r="I52" s="88"/>
      <c r="J52" s="90"/>
      <c r="N52" s="26"/>
    </row>
    <row r="53" spans="1:14" ht="24" customHeight="1" thickBot="1" x14ac:dyDescent="0.75">
      <c r="A53" s="89" t="s">
        <v>217</v>
      </c>
      <c r="D53" s="91">
        <f>D46/482580</f>
        <v>0.10796759086576319</v>
      </c>
      <c r="E53" s="34"/>
      <c r="F53" s="92">
        <v>0.21</v>
      </c>
      <c r="G53" s="34"/>
      <c r="H53" s="91">
        <f>H46/482580</f>
        <v>-5.6655891251191512E-2</v>
      </c>
      <c r="I53" s="80"/>
      <c r="J53" s="92">
        <v>0.18</v>
      </c>
      <c r="N53" s="26"/>
    </row>
    <row r="54" spans="1:14" ht="24" customHeight="1" thickTop="1" x14ac:dyDescent="0.7">
      <c r="A54" s="5"/>
      <c r="D54" s="93"/>
      <c r="E54" s="34"/>
      <c r="F54" s="93"/>
      <c r="G54" s="34"/>
      <c r="H54" s="93"/>
      <c r="I54" s="37"/>
      <c r="J54" s="93"/>
    </row>
    <row r="55" spans="1:14" ht="24" customHeight="1" x14ac:dyDescent="0.7">
      <c r="A55" s="1" t="s">
        <v>93</v>
      </c>
      <c r="E55" s="2"/>
      <c r="G55" s="2"/>
      <c r="H55" s="2"/>
      <c r="I55" s="2"/>
      <c r="J55" s="3"/>
    </row>
    <row r="56" spans="1:14" ht="24" customHeight="1" x14ac:dyDescent="0.7">
      <c r="E56" s="2"/>
      <c r="G56" s="2"/>
      <c r="H56" s="2"/>
      <c r="I56" s="2"/>
      <c r="J56" s="3"/>
    </row>
    <row r="57" spans="1:14" ht="24" customHeight="1" x14ac:dyDescent="0.7">
      <c r="E57" s="2"/>
      <c r="G57" s="2"/>
      <c r="H57" s="2"/>
      <c r="I57" s="2"/>
      <c r="J57" s="3"/>
    </row>
    <row r="58" spans="1:14" ht="24" customHeight="1" x14ac:dyDescent="0.7">
      <c r="E58" s="2"/>
      <c r="G58" s="2"/>
      <c r="H58" s="2"/>
      <c r="I58" s="2"/>
      <c r="J58" s="3"/>
    </row>
    <row r="59" spans="1:14" ht="24" customHeight="1" x14ac:dyDescent="0.7">
      <c r="E59" s="2"/>
      <c r="G59" s="2"/>
      <c r="H59" s="2"/>
      <c r="I59" s="2"/>
      <c r="J59" s="3"/>
    </row>
    <row r="60" spans="1:14" ht="24" customHeight="1" x14ac:dyDescent="0.7">
      <c r="E60" s="2"/>
      <c r="G60" s="2"/>
      <c r="H60" s="2"/>
      <c r="I60" s="2"/>
      <c r="J60" s="3"/>
    </row>
    <row r="61" spans="1:14" ht="24" customHeight="1" x14ac:dyDescent="0.7">
      <c r="E61" s="2"/>
      <c r="G61" s="2"/>
      <c r="H61" s="2"/>
      <c r="I61" s="2"/>
      <c r="J61" s="3"/>
    </row>
    <row r="62" spans="1:14" ht="24" customHeight="1" x14ac:dyDescent="0.7">
      <c r="I62" s="31"/>
      <c r="J62" s="32" t="s">
        <v>78</v>
      </c>
    </row>
    <row r="63" spans="1:14" ht="24" customHeight="1" x14ac:dyDescent="0.7">
      <c r="A63" s="5" t="s">
        <v>99</v>
      </c>
      <c r="B63" s="6"/>
      <c r="C63" s="6"/>
      <c r="D63" s="6"/>
      <c r="E63" s="6"/>
      <c r="F63" s="6"/>
      <c r="G63" s="6"/>
      <c r="H63" s="6"/>
      <c r="I63" s="62"/>
      <c r="J63" s="6"/>
    </row>
    <row r="64" spans="1:14" ht="24" customHeight="1" x14ac:dyDescent="0.7">
      <c r="A64" s="5" t="s">
        <v>62</v>
      </c>
      <c r="B64" s="6"/>
      <c r="C64" s="6"/>
      <c r="D64" s="6"/>
      <c r="E64" s="6"/>
      <c r="F64" s="6"/>
      <c r="G64" s="6"/>
      <c r="H64" s="63"/>
      <c r="I64" s="62"/>
      <c r="J64" s="63"/>
    </row>
    <row r="65" spans="1:10" ht="24" customHeight="1" x14ac:dyDescent="0.7">
      <c r="A65" s="5" t="s">
        <v>195</v>
      </c>
      <c r="B65" s="6"/>
      <c r="C65" s="6"/>
      <c r="D65" s="6"/>
      <c r="E65" s="6"/>
      <c r="F65" s="6"/>
      <c r="G65" s="6"/>
      <c r="H65" s="63"/>
      <c r="I65" s="62"/>
      <c r="J65" s="63"/>
    </row>
    <row r="66" spans="1:10" ht="24" customHeight="1" x14ac:dyDescent="0.7">
      <c r="B66" s="6"/>
      <c r="C66" s="6"/>
      <c r="D66" s="6"/>
      <c r="E66" s="6"/>
      <c r="F66" s="6"/>
      <c r="G66" s="6"/>
      <c r="H66" s="63"/>
      <c r="I66" s="62"/>
      <c r="J66" s="32" t="s">
        <v>95</v>
      </c>
    </row>
    <row r="67" spans="1:10" ht="24" customHeight="1" x14ac:dyDescent="0.7">
      <c r="D67" s="12"/>
      <c r="E67" s="12" t="s">
        <v>0</v>
      </c>
      <c r="F67" s="12"/>
      <c r="G67" s="64"/>
      <c r="H67" s="12"/>
      <c r="I67" s="12" t="s">
        <v>1</v>
      </c>
      <c r="J67" s="12"/>
    </row>
    <row r="68" spans="1:10" ht="24" customHeight="1" x14ac:dyDescent="0.7">
      <c r="B68" s="14" t="s">
        <v>2</v>
      </c>
      <c r="C68" s="14"/>
      <c r="D68" s="15">
        <v>2565</v>
      </c>
      <c r="E68" s="16"/>
      <c r="F68" s="15">
        <v>2564</v>
      </c>
      <c r="G68" s="16"/>
      <c r="H68" s="15">
        <v>2565</v>
      </c>
      <c r="I68" s="16"/>
      <c r="J68" s="15">
        <v>2564</v>
      </c>
    </row>
    <row r="69" spans="1:10" ht="24" customHeight="1" x14ac:dyDescent="0.7">
      <c r="A69" s="65" t="s">
        <v>203</v>
      </c>
      <c r="B69" s="14"/>
      <c r="C69" s="14"/>
      <c r="D69" s="15"/>
      <c r="E69" s="16"/>
      <c r="F69" s="15"/>
      <c r="G69" s="16"/>
      <c r="H69" s="15"/>
      <c r="I69" s="16"/>
      <c r="J69" s="15"/>
    </row>
    <row r="70" spans="1:10" ht="24" customHeight="1" x14ac:dyDescent="0.7">
      <c r="A70" s="66" t="s">
        <v>29</v>
      </c>
      <c r="H70" s="23"/>
      <c r="I70" s="23"/>
      <c r="J70" s="23"/>
    </row>
    <row r="71" spans="1:10" ht="24" customHeight="1" x14ac:dyDescent="0.7">
      <c r="A71" s="25" t="s">
        <v>146</v>
      </c>
      <c r="B71" s="25"/>
      <c r="D71" s="34">
        <v>2162206</v>
      </c>
      <c r="F71" s="34">
        <v>1790970</v>
      </c>
      <c r="G71" s="34"/>
      <c r="H71" s="34">
        <v>227331</v>
      </c>
      <c r="I71" s="34"/>
      <c r="J71" s="34">
        <v>229097</v>
      </c>
    </row>
    <row r="72" spans="1:10" ht="24" customHeight="1" x14ac:dyDescent="0.7">
      <c r="A72" s="1" t="s">
        <v>179</v>
      </c>
      <c r="B72" s="41">
        <v>6</v>
      </c>
      <c r="D72" s="34">
        <v>0</v>
      </c>
      <c r="F72" s="34">
        <v>0</v>
      </c>
      <c r="G72" s="34"/>
      <c r="H72" s="34">
        <v>295905</v>
      </c>
      <c r="I72" s="34"/>
      <c r="J72" s="34">
        <v>573317</v>
      </c>
    </row>
    <row r="73" spans="1:10" ht="24" customHeight="1" x14ac:dyDescent="0.7">
      <c r="A73" s="1" t="s">
        <v>180</v>
      </c>
      <c r="B73" s="41">
        <v>2</v>
      </c>
      <c r="D73" s="34">
        <v>0</v>
      </c>
      <c r="F73" s="34">
        <v>0</v>
      </c>
      <c r="G73" s="34"/>
      <c r="H73" s="34">
        <v>27842</v>
      </c>
      <c r="I73" s="34"/>
      <c r="J73" s="34">
        <v>31484</v>
      </c>
    </row>
    <row r="74" spans="1:10" ht="24" customHeight="1" x14ac:dyDescent="0.7">
      <c r="A74" s="23" t="s">
        <v>30</v>
      </c>
      <c r="D74" s="34">
        <v>86038</v>
      </c>
      <c r="F74" s="34">
        <v>60471</v>
      </c>
      <c r="G74" s="34"/>
      <c r="H74" s="34">
        <v>3465</v>
      </c>
      <c r="I74" s="34"/>
      <c r="J74" s="34">
        <v>2011</v>
      </c>
    </row>
    <row r="75" spans="1:10" ht="24" customHeight="1" x14ac:dyDescent="0.7">
      <c r="A75" s="66" t="s">
        <v>31</v>
      </c>
      <c r="B75" s="41"/>
      <c r="D75" s="67">
        <f>SUM(D71:D74)</f>
        <v>2248244</v>
      </c>
      <c r="E75" s="34"/>
      <c r="F75" s="67">
        <f>SUM(F71:F74)</f>
        <v>1851441</v>
      </c>
      <c r="G75" s="37"/>
      <c r="H75" s="67">
        <f>SUM(H71:H74)</f>
        <v>554543</v>
      </c>
      <c r="I75" s="37"/>
      <c r="J75" s="67">
        <f>SUM(J71:J74)</f>
        <v>835909</v>
      </c>
    </row>
    <row r="76" spans="1:10" ht="24" customHeight="1" x14ac:dyDescent="0.7">
      <c r="A76" s="66" t="s">
        <v>32</v>
      </c>
      <c r="B76" s="41"/>
      <c r="D76" s="34"/>
      <c r="E76" s="34"/>
      <c r="F76" s="34"/>
      <c r="G76" s="34"/>
      <c r="H76" s="34"/>
      <c r="I76" s="37"/>
      <c r="J76" s="34"/>
    </row>
    <row r="77" spans="1:10" ht="24" customHeight="1" x14ac:dyDescent="0.7">
      <c r="A77" s="1" t="s">
        <v>147</v>
      </c>
      <c r="D77" s="34">
        <v>1712094</v>
      </c>
      <c r="F77" s="34">
        <v>1372745</v>
      </c>
      <c r="G77" s="34"/>
      <c r="H77" s="34">
        <v>162999</v>
      </c>
      <c r="I77" s="34"/>
      <c r="J77" s="34">
        <v>140510</v>
      </c>
    </row>
    <row r="78" spans="1:10" ht="24" customHeight="1" x14ac:dyDescent="0.7">
      <c r="A78" s="25" t="s">
        <v>148</v>
      </c>
      <c r="B78" s="68"/>
      <c r="D78" s="34">
        <v>361840</v>
      </c>
      <c r="E78" s="34"/>
      <c r="F78" s="34">
        <v>235212</v>
      </c>
      <c r="G78" s="34"/>
      <c r="H78" s="34">
        <v>198</v>
      </c>
      <c r="I78" s="37"/>
      <c r="J78" s="34">
        <v>73</v>
      </c>
    </row>
    <row r="79" spans="1:10" ht="24" customHeight="1" x14ac:dyDescent="0.7">
      <c r="A79" s="25" t="s">
        <v>33</v>
      </c>
      <c r="B79" s="68"/>
      <c r="D79" s="34">
        <v>325455</v>
      </c>
      <c r="E79" s="34"/>
      <c r="F79" s="34">
        <v>303830</v>
      </c>
      <c r="G79" s="34"/>
      <c r="H79" s="34">
        <v>123654</v>
      </c>
      <c r="I79" s="37"/>
      <c r="J79" s="34">
        <v>123906</v>
      </c>
    </row>
    <row r="80" spans="1:10" ht="24" customHeight="1" x14ac:dyDescent="0.7">
      <c r="A80" s="25" t="s">
        <v>204</v>
      </c>
      <c r="B80" s="68"/>
      <c r="D80" s="34">
        <v>0</v>
      </c>
      <c r="E80" s="34"/>
      <c r="F80" s="34">
        <v>0</v>
      </c>
      <c r="G80" s="34"/>
      <c r="H80" s="34">
        <v>42000</v>
      </c>
      <c r="I80" s="37"/>
      <c r="J80" s="34">
        <v>0</v>
      </c>
    </row>
    <row r="81" spans="1:19" ht="24" customHeight="1" x14ac:dyDescent="0.7">
      <c r="A81" s="25" t="s">
        <v>170</v>
      </c>
      <c r="B81" s="68"/>
      <c r="D81" s="34">
        <v>0</v>
      </c>
      <c r="E81" s="34"/>
      <c r="F81" s="34">
        <v>13905</v>
      </c>
      <c r="G81" s="34"/>
      <c r="H81" s="34">
        <v>0</v>
      </c>
      <c r="I81" s="37"/>
      <c r="J81" s="34">
        <v>0</v>
      </c>
    </row>
    <row r="82" spans="1:19" ht="24" customHeight="1" x14ac:dyDescent="0.7">
      <c r="A82" s="66" t="s">
        <v>34</v>
      </c>
      <c r="D82" s="67">
        <f>SUM(D77:D81)</f>
        <v>2399389</v>
      </c>
      <c r="E82" s="34"/>
      <c r="F82" s="67">
        <f>SUM(F77:F81)</f>
        <v>1925692</v>
      </c>
      <c r="G82" s="37"/>
      <c r="H82" s="67">
        <f>SUM(H77:H81)</f>
        <v>328851</v>
      </c>
      <c r="I82" s="37"/>
      <c r="J82" s="67">
        <f>SUM(J77:J81)</f>
        <v>264489</v>
      </c>
    </row>
    <row r="83" spans="1:19" ht="24" customHeight="1" x14ac:dyDescent="0.7">
      <c r="A83" s="5" t="s">
        <v>181</v>
      </c>
      <c r="B83" s="41"/>
      <c r="D83" s="37">
        <f>SUM(D75-D82)</f>
        <v>-151145</v>
      </c>
      <c r="E83" s="37"/>
      <c r="F83" s="37">
        <f>SUM(F75-F82)</f>
        <v>-74251</v>
      </c>
      <c r="G83" s="37"/>
      <c r="H83" s="37">
        <f>SUM(H75-H82)</f>
        <v>225692</v>
      </c>
      <c r="I83" s="37"/>
      <c r="J83" s="37">
        <f>SUM(J75-J82)</f>
        <v>571420</v>
      </c>
      <c r="K83" s="69"/>
    </row>
    <row r="84" spans="1:19" ht="24" customHeight="1" x14ac:dyDescent="0.7">
      <c r="A84" s="25" t="s">
        <v>91</v>
      </c>
      <c r="B84" s="41">
        <v>6</v>
      </c>
      <c r="D84" s="37">
        <v>307607</v>
      </c>
      <c r="E84" s="37"/>
      <c r="F84" s="37">
        <v>390914</v>
      </c>
      <c r="G84" s="37"/>
      <c r="H84" s="37">
        <v>0</v>
      </c>
      <c r="I84" s="37"/>
      <c r="J84" s="37">
        <v>0</v>
      </c>
    </row>
    <row r="85" spans="1:19" ht="24" customHeight="1" x14ac:dyDescent="0.7">
      <c r="A85" s="25" t="s">
        <v>182</v>
      </c>
      <c r="B85" s="41"/>
      <c r="D85" s="37">
        <v>7</v>
      </c>
      <c r="E85" s="37"/>
      <c r="F85" s="37">
        <v>8</v>
      </c>
      <c r="G85" s="37"/>
      <c r="H85" s="37">
        <v>11950</v>
      </c>
      <c r="I85" s="37"/>
      <c r="J85" s="37">
        <v>9067</v>
      </c>
    </row>
    <row r="86" spans="1:19" ht="24" customHeight="1" x14ac:dyDescent="0.7">
      <c r="A86" s="25" t="s">
        <v>171</v>
      </c>
      <c r="D86" s="40">
        <v>-31261</v>
      </c>
      <c r="E86" s="34"/>
      <c r="F86" s="40">
        <v>-29460</v>
      </c>
      <c r="G86" s="34"/>
      <c r="H86" s="40">
        <v>-22322</v>
      </c>
      <c r="I86" s="37"/>
      <c r="J86" s="40">
        <v>-19790</v>
      </c>
    </row>
    <row r="87" spans="1:19" ht="24" customHeight="1" x14ac:dyDescent="0.7">
      <c r="A87" s="5" t="s">
        <v>151</v>
      </c>
      <c r="B87" s="41"/>
      <c r="D87" s="37">
        <f>SUM(D83:D86)</f>
        <v>125208</v>
      </c>
      <c r="E87" s="34"/>
      <c r="F87" s="37">
        <f>SUM(F83:F86)</f>
        <v>287211</v>
      </c>
      <c r="G87" s="34"/>
      <c r="H87" s="37">
        <f>SUM(H83:H86)</f>
        <v>215320</v>
      </c>
      <c r="I87" s="37"/>
      <c r="J87" s="37">
        <f>SUM(J83:J86)</f>
        <v>560697</v>
      </c>
    </row>
    <row r="88" spans="1:19" ht="24" customHeight="1" x14ac:dyDescent="0.7">
      <c r="A88" s="1" t="s">
        <v>152</v>
      </c>
      <c r="B88" s="41">
        <v>13</v>
      </c>
      <c r="D88" s="40">
        <v>16714</v>
      </c>
      <c r="E88" s="34"/>
      <c r="F88" s="40">
        <v>20906</v>
      </c>
      <c r="G88" s="34"/>
      <c r="H88" s="40">
        <v>-1014</v>
      </c>
      <c r="I88" s="37"/>
      <c r="J88" s="40">
        <v>500</v>
      </c>
    </row>
    <row r="89" spans="1:19" ht="24" customHeight="1" x14ac:dyDescent="0.7">
      <c r="A89" s="70" t="s">
        <v>86</v>
      </c>
      <c r="D89" s="37">
        <f>SUM(D87:D88)</f>
        <v>141922</v>
      </c>
      <c r="E89" s="34"/>
      <c r="F89" s="37">
        <f>SUM(F87:F88)</f>
        <v>308117</v>
      </c>
      <c r="G89" s="34"/>
      <c r="H89" s="37">
        <f>SUM(H87:H88)</f>
        <v>214306</v>
      </c>
      <c r="I89" s="37"/>
      <c r="J89" s="37">
        <f>SUM(J87:J88)</f>
        <v>561197</v>
      </c>
    </row>
    <row r="90" spans="1:19" ht="24" customHeight="1" x14ac:dyDescent="0.7">
      <c r="A90" s="39"/>
      <c r="D90" s="71"/>
      <c r="E90" s="34"/>
      <c r="F90" s="71"/>
      <c r="G90" s="34"/>
      <c r="H90" s="71"/>
      <c r="I90" s="37"/>
      <c r="J90" s="71"/>
    </row>
    <row r="91" spans="1:19" ht="24" customHeight="1" x14ac:dyDescent="0.7">
      <c r="A91" s="72" t="s">
        <v>72</v>
      </c>
      <c r="B91" s="14"/>
      <c r="C91" s="14"/>
      <c r="D91" s="15"/>
      <c r="E91" s="16"/>
      <c r="F91" s="15"/>
      <c r="G91" s="16"/>
      <c r="H91" s="15"/>
      <c r="I91" s="73"/>
      <c r="J91" s="15"/>
    </row>
    <row r="92" spans="1:19" ht="24" customHeight="1" x14ac:dyDescent="0.7">
      <c r="A92" s="74" t="s">
        <v>124</v>
      </c>
      <c r="B92" s="14"/>
      <c r="C92" s="14"/>
      <c r="D92" s="15"/>
      <c r="E92" s="16"/>
      <c r="F92" s="15"/>
      <c r="G92" s="16"/>
      <c r="H92" s="15"/>
      <c r="I92" s="73"/>
      <c r="J92" s="15"/>
    </row>
    <row r="93" spans="1:19" ht="24" customHeight="1" x14ac:dyDescent="0.7">
      <c r="A93" s="75" t="s">
        <v>164</v>
      </c>
      <c r="B93" s="41">
        <v>6</v>
      </c>
      <c r="D93" s="27">
        <v>209451</v>
      </c>
      <c r="E93" s="76"/>
      <c r="F93" s="27">
        <v>227222</v>
      </c>
      <c r="G93" s="76"/>
      <c r="H93" s="27">
        <v>0</v>
      </c>
      <c r="I93" s="76"/>
      <c r="J93" s="27">
        <v>0</v>
      </c>
      <c r="K93" s="27"/>
      <c r="M93" s="31"/>
      <c r="N93" s="31"/>
      <c r="O93" s="31"/>
      <c r="Q93" s="31"/>
      <c r="R93" s="31"/>
      <c r="S93" s="31"/>
    </row>
    <row r="94" spans="1:19" ht="24" customHeight="1" x14ac:dyDescent="0.7">
      <c r="A94" s="74" t="s">
        <v>162</v>
      </c>
      <c r="B94" s="41"/>
      <c r="D94" s="27"/>
      <c r="E94" s="76"/>
      <c r="F94" s="27"/>
      <c r="G94" s="76"/>
      <c r="H94" s="27"/>
      <c r="I94" s="76"/>
      <c r="J94" s="27"/>
      <c r="K94" s="27"/>
      <c r="M94" s="31"/>
      <c r="N94" s="31"/>
      <c r="O94" s="31"/>
      <c r="Q94" s="31"/>
      <c r="R94" s="31"/>
      <c r="S94" s="31"/>
    </row>
    <row r="95" spans="1:19" ht="24" customHeight="1" x14ac:dyDescent="0.7">
      <c r="A95" s="94" t="s">
        <v>209</v>
      </c>
      <c r="B95" s="41"/>
      <c r="D95" s="27"/>
      <c r="E95" s="76"/>
      <c r="F95" s="27"/>
      <c r="G95" s="76"/>
      <c r="H95" s="27"/>
      <c r="I95" s="76"/>
      <c r="J95" s="27"/>
      <c r="K95" s="27"/>
      <c r="M95" s="31"/>
      <c r="N95" s="31"/>
      <c r="O95" s="31"/>
      <c r="Q95" s="31"/>
      <c r="R95" s="31"/>
      <c r="S95" s="31"/>
    </row>
    <row r="96" spans="1:19" ht="24" customHeight="1" x14ac:dyDescent="0.7">
      <c r="A96" s="94" t="s">
        <v>163</v>
      </c>
      <c r="B96" s="41"/>
      <c r="D96" s="29">
        <v>16350</v>
      </c>
      <c r="E96" s="76"/>
      <c r="F96" s="29">
        <v>0</v>
      </c>
      <c r="G96" s="95"/>
      <c r="H96" s="29">
        <v>2540</v>
      </c>
      <c r="I96" s="95"/>
      <c r="J96" s="29">
        <v>0</v>
      </c>
    </row>
    <row r="97" spans="1:10" ht="24" customHeight="1" x14ac:dyDescent="0.7">
      <c r="A97" s="5" t="s">
        <v>98</v>
      </c>
      <c r="D97" s="77">
        <f>SUM(D93:D96)</f>
        <v>225801</v>
      </c>
      <c r="E97" s="78"/>
      <c r="F97" s="77">
        <f>SUM(F93:F96)</f>
        <v>227222</v>
      </c>
      <c r="G97" s="79"/>
      <c r="H97" s="77">
        <f>SUM(H93:H96)</f>
        <v>2540</v>
      </c>
      <c r="I97" s="80"/>
      <c r="J97" s="77">
        <f>SUM(J93:J96)</f>
        <v>0</v>
      </c>
    </row>
    <row r="98" spans="1:10" ht="24" customHeight="1" x14ac:dyDescent="0.7">
      <c r="A98" s="5"/>
      <c r="D98" s="81"/>
      <c r="E98" s="78"/>
      <c r="F98" s="81"/>
      <c r="G98" s="82"/>
      <c r="H98" s="81"/>
      <c r="I98" s="80"/>
      <c r="J98" s="81"/>
    </row>
    <row r="99" spans="1:10" ht="24" customHeight="1" thickBot="1" x14ac:dyDescent="0.75">
      <c r="A99" s="72" t="s">
        <v>80</v>
      </c>
      <c r="D99" s="83">
        <f>SUM(D89+D97)</f>
        <v>367723</v>
      </c>
      <c r="E99" s="78"/>
      <c r="F99" s="83">
        <f>SUM(F89+F97)</f>
        <v>535339</v>
      </c>
      <c r="G99" s="82"/>
      <c r="H99" s="83">
        <f>SUM(H89+H97)</f>
        <v>216846</v>
      </c>
      <c r="I99" s="80"/>
      <c r="J99" s="83">
        <f>SUM(J89+J97)</f>
        <v>561197</v>
      </c>
    </row>
    <row r="100" spans="1:10" ht="24" customHeight="1" thickTop="1" x14ac:dyDescent="0.7">
      <c r="A100" s="72"/>
      <c r="D100" s="81"/>
      <c r="E100" s="78"/>
      <c r="F100" s="81"/>
      <c r="G100" s="82"/>
      <c r="H100" s="81"/>
      <c r="I100" s="80"/>
      <c r="J100" s="81"/>
    </row>
    <row r="101" spans="1:10" ht="24" customHeight="1" x14ac:dyDescent="0.7">
      <c r="A101" s="1" t="s">
        <v>93</v>
      </c>
      <c r="D101" s="84"/>
      <c r="E101" s="78"/>
      <c r="F101" s="84"/>
      <c r="G101" s="82"/>
      <c r="H101" s="81"/>
      <c r="I101" s="80"/>
      <c r="J101" s="81"/>
    </row>
    <row r="102" spans="1:10" ht="24" customHeight="1" x14ac:dyDescent="0.7">
      <c r="I102" s="31"/>
      <c r="J102" s="32" t="s">
        <v>78</v>
      </c>
    </row>
    <row r="103" spans="1:10" ht="24" customHeight="1" x14ac:dyDescent="0.7">
      <c r="A103" s="5" t="s">
        <v>99</v>
      </c>
      <c r="B103" s="6"/>
      <c r="C103" s="6"/>
      <c r="D103" s="6"/>
      <c r="E103" s="6"/>
      <c r="F103" s="6"/>
      <c r="G103" s="6"/>
      <c r="H103" s="6"/>
      <c r="I103" s="62"/>
      <c r="J103" s="6"/>
    </row>
    <row r="104" spans="1:10" ht="24" customHeight="1" x14ac:dyDescent="0.7">
      <c r="A104" s="5" t="s">
        <v>73</v>
      </c>
      <c r="B104" s="6"/>
      <c r="C104" s="6"/>
      <c r="D104" s="6"/>
      <c r="E104" s="6"/>
      <c r="F104" s="6"/>
      <c r="G104" s="6"/>
      <c r="H104" s="63"/>
      <c r="I104" s="62"/>
      <c r="J104" s="63"/>
    </row>
    <row r="105" spans="1:10" ht="24" customHeight="1" x14ac:dyDescent="0.7">
      <c r="A105" s="5" t="s">
        <v>195</v>
      </c>
      <c r="B105" s="6"/>
      <c r="C105" s="6"/>
      <c r="D105" s="6"/>
      <c r="E105" s="6"/>
      <c r="F105" s="6"/>
      <c r="G105" s="6"/>
      <c r="H105" s="63"/>
      <c r="I105" s="62"/>
      <c r="J105" s="63"/>
    </row>
    <row r="106" spans="1:10" ht="24" customHeight="1" x14ac:dyDescent="0.7">
      <c r="B106" s="6"/>
      <c r="C106" s="6"/>
      <c r="D106" s="6"/>
      <c r="E106" s="6"/>
      <c r="F106" s="6"/>
      <c r="G106" s="6"/>
      <c r="H106" s="63"/>
      <c r="I106" s="62"/>
      <c r="J106" s="32" t="s">
        <v>95</v>
      </c>
    </row>
    <row r="107" spans="1:10" ht="24" customHeight="1" x14ac:dyDescent="0.7">
      <c r="D107" s="12"/>
      <c r="E107" s="12" t="s">
        <v>0</v>
      </c>
      <c r="F107" s="12"/>
      <c r="G107" s="64"/>
      <c r="H107" s="12"/>
      <c r="I107" s="12" t="s">
        <v>1</v>
      </c>
      <c r="J107" s="12"/>
    </row>
    <row r="108" spans="1:10" ht="24" customHeight="1" x14ac:dyDescent="0.7">
      <c r="B108" s="14" t="s">
        <v>2</v>
      </c>
      <c r="C108" s="14"/>
      <c r="D108" s="15">
        <v>2565</v>
      </c>
      <c r="E108" s="16"/>
      <c r="F108" s="15">
        <v>2564</v>
      </c>
      <c r="G108" s="16"/>
      <c r="H108" s="15">
        <v>2565</v>
      </c>
      <c r="I108" s="16"/>
      <c r="J108" s="15">
        <v>2564</v>
      </c>
    </row>
    <row r="109" spans="1:10" ht="24" customHeight="1" x14ac:dyDescent="0.7">
      <c r="A109" s="72" t="s">
        <v>63</v>
      </c>
      <c r="D109" s="80"/>
      <c r="E109" s="78"/>
      <c r="F109" s="80"/>
      <c r="G109" s="79"/>
      <c r="H109" s="85"/>
      <c r="I109" s="80"/>
      <c r="J109" s="85"/>
    </row>
    <row r="110" spans="1:10" ht="24" customHeight="1" thickBot="1" x14ac:dyDescent="0.75">
      <c r="A110" s="20" t="s">
        <v>64</v>
      </c>
      <c r="D110" s="83">
        <f>D89</f>
        <v>141922</v>
      </c>
      <c r="E110" s="58"/>
      <c r="F110" s="83">
        <f>F89</f>
        <v>308117</v>
      </c>
      <c r="G110" s="34"/>
      <c r="H110" s="83">
        <f>H89</f>
        <v>214306</v>
      </c>
      <c r="I110" s="80"/>
      <c r="J110" s="83">
        <f>J89</f>
        <v>561197</v>
      </c>
    </row>
    <row r="111" spans="1:10" ht="24" customHeight="1" thickTop="1" x14ac:dyDescent="0.7">
      <c r="A111" s="86"/>
      <c r="D111" s="34"/>
      <c r="E111" s="34"/>
      <c r="F111" s="34"/>
      <c r="G111" s="37"/>
      <c r="H111" s="37"/>
      <c r="I111" s="37"/>
      <c r="J111" s="37"/>
    </row>
    <row r="112" spans="1:10" ht="24" customHeight="1" x14ac:dyDescent="0.7">
      <c r="A112" s="65" t="s">
        <v>65</v>
      </c>
      <c r="G112" s="34"/>
      <c r="H112" s="34"/>
      <c r="I112" s="34"/>
      <c r="J112" s="34"/>
    </row>
    <row r="113" spans="1:21" ht="24" customHeight="1" thickBot="1" x14ac:dyDescent="0.75">
      <c r="A113" s="20" t="s">
        <v>64</v>
      </c>
      <c r="D113" s="83">
        <f>D99</f>
        <v>367723</v>
      </c>
      <c r="E113" s="34"/>
      <c r="F113" s="83">
        <f>F99</f>
        <v>535339</v>
      </c>
      <c r="G113" s="34"/>
      <c r="H113" s="83">
        <f>H99</f>
        <v>216846</v>
      </c>
      <c r="I113" s="80"/>
      <c r="J113" s="83">
        <f>J99</f>
        <v>561197</v>
      </c>
    </row>
    <row r="114" spans="1:21" ht="24" customHeight="1" thickTop="1" x14ac:dyDescent="0.7">
      <c r="A114" s="20"/>
      <c r="D114" s="37"/>
      <c r="E114" s="37"/>
      <c r="F114" s="37"/>
      <c r="G114" s="37"/>
      <c r="H114" s="96"/>
      <c r="I114" s="37"/>
      <c r="J114" s="96"/>
    </row>
    <row r="115" spans="1:21" ht="24" customHeight="1" x14ac:dyDescent="0.7">
      <c r="A115" s="65" t="s">
        <v>184</v>
      </c>
      <c r="B115" s="41">
        <v>14</v>
      </c>
      <c r="D115" s="97"/>
      <c r="E115" s="58"/>
      <c r="F115" s="97"/>
      <c r="G115" s="58"/>
      <c r="H115" s="88"/>
      <c r="I115" s="88"/>
      <c r="J115" s="88"/>
    </row>
    <row r="116" spans="1:21" ht="24" customHeight="1" x14ac:dyDescent="0.7">
      <c r="A116" s="89" t="s">
        <v>35</v>
      </c>
      <c r="D116" s="90"/>
      <c r="E116" s="58"/>
      <c r="F116" s="90"/>
      <c r="G116" s="88"/>
      <c r="H116" s="90"/>
      <c r="I116" s="88"/>
      <c r="J116" s="90"/>
      <c r="K116" s="98"/>
      <c r="L116" s="98"/>
      <c r="M116" s="98"/>
      <c r="N116" s="98"/>
      <c r="O116" s="31"/>
      <c r="P116" s="31"/>
      <c r="Q116" s="31"/>
      <c r="R116" s="31"/>
      <c r="S116" s="31"/>
      <c r="T116" s="31"/>
    </row>
    <row r="117" spans="1:21" ht="24" customHeight="1" thickBot="1" x14ac:dyDescent="0.75">
      <c r="A117" s="89" t="s">
        <v>87</v>
      </c>
      <c r="D117" s="91">
        <f>D110/482580</f>
        <v>0.29409009905093458</v>
      </c>
      <c r="E117" s="34"/>
      <c r="F117" s="92">
        <v>0.64</v>
      </c>
      <c r="G117" s="34"/>
      <c r="H117" s="91">
        <f>H110/482580</f>
        <v>0.44408388246508351</v>
      </c>
      <c r="I117" s="80"/>
      <c r="J117" s="92">
        <v>1.1599999999999999</v>
      </c>
      <c r="U117" s="31"/>
    </row>
    <row r="118" spans="1:21" ht="24" customHeight="1" thickTop="1" x14ac:dyDescent="0.7">
      <c r="A118" s="5"/>
      <c r="D118" s="93"/>
      <c r="E118" s="34"/>
      <c r="F118" s="93"/>
      <c r="G118" s="34"/>
      <c r="H118" s="93"/>
      <c r="I118" s="37"/>
      <c r="J118" s="93"/>
    </row>
    <row r="119" spans="1:21" ht="24" customHeight="1" x14ac:dyDescent="0.7">
      <c r="A119" s="1" t="s">
        <v>93</v>
      </c>
      <c r="E119" s="2"/>
      <c r="G119" s="2"/>
      <c r="H119" s="2"/>
      <c r="I119" s="2"/>
      <c r="J119" s="3"/>
    </row>
  </sheetData>
  <customSheetViews>
    <customSheetView guid="{6B173BD9-73EB-4A05-80C7-E17E753E42F2}" showPageBreaks="1" showGridLines="0" printArea="1" view="pageBreakPreview" topLeftCell="A25">
      <selection activeCell="A50" sqref="A50"/>
      <rowBreaks count="3" manualBreakCount="3">
        <brk id="47" max="16383" man="1"/>
        <brk id="69" max="16383" man="1"/>
        <brk id="113" max="16383" man="1"/>
      </rowBreaks>
      <pageMargins left="1" right="0.3" top="0.65" bottom="0.3" header="0.3" footer="0.3"/>
      <pageSetup paperSize="9" scale="69" fitToHeight="7" orientation="portrait" r:id="rId1"/>
    </customSheetView>
    <customSheetView guid="{E8EB09DC-331B-455E-B96E-C83E5DBF8B12}" showPageBreaks="1" showGridLines="0" printArea="1" view="pageBreakPreview" topLeftCell="A16">
      <selection activeCell="B20" sqref="B20"/>
      <rowBreaks count="3" manualBreakCount="3">
        <brk id="47" max="16383" man="1"/>
        <brk id="69" max="16383" man="1"/>
        <brk id="113" max="16383" man="1"/>
      </rowBreaks>
      <pageMargins left="1" right="0.3" top="0.65" bottom="0.3" header="0.3" footer="0.3"/>
      <pageSetup paperSize="9" scale="69" fitToHeight="7" orientation="portrait" r:id="rId2"/>
    </customSheetView>
  </customSheetViews>
  <printOptions horizontalCentered="1"/>
  <pageMargins left="0.64" right="0.23622047244094499" top="0.78740157480314998" bottom="0.31496062992126" header="0.31496062992126" footer="0.31496062992126"/>
  <pageSetup paperSize="9" scale="75" fitToHeight="7" orientation="portrait" r:id="rId3"/>
  <rowBreaks count="5" manualBreakCount="5">
    <brk id="37" max="16383" man="1"/>
    <brk id="61" max="9" man="1"/>
    <brk id="101" max="16383" man="1"/>
    <brk id="155" max="16383" man="1"/>
    <brk id="2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W37"/>
  <sheetViews>
    <sheetView showGridLines="0" view="pageBreakPreview" topLeftCell="C15" zoomScale="85" zoomScaleNormal="40" zoomScaleSheetLayoutView="85" workbookViewId="0">
      <selection activeCell="H19" sqref="H19"/>
    </sheetView>
  </sheetViews>
  <sheetFormatPr defaultColWidth="9.26953125" defaultRowHeight="24" customHeight="1" x14ac:dyDescent="0.7"/>
  <cols>
    <col min="1" max="1" width="37" style="23" customWidth="1"/>
    <col min="2" max="2" width="17" style="23" customWidth="1"/>
    <col min="3" max="3" width="1.26953125" style="23" customWidth="1"/>
    <col min="4" max="4" width="21.26953125" style="23" customWidth="1"/>
    <col min="5" max="5" width="1.26953125" style="46" customWidth="1"/>
    <col min="6" max="6" width="19.7265625" style="23" customWidth="1"/>
    <col min="7" max="7" width="1.26953125" style="23" customWidth="1"/>
    <col min="8" max="8" width="20.54296875" style="23" customWidth="1"/>
    <col min="9" max="9" width="1.26953125" style="23" customWidth="1"/>
    <col min="10" max="10" width="18.453125" style="23" customWidth="1"/>
    <col min="11" max="11" width="1.26953125" style="23" customWidth="1"/>
    <col min="12" max="12" width="18.453125" style="23" customWidth="1"/>
    <col min="13" max="13" width="1.26953125" style="23" customWidth="1"/>
    <col min="14" max="14" width="18.453125" style="23" customWidth="1"/>
    <col min="15" max="15" width="1.26953125" style="23" customWidth="1"/>
    <col min="16" max="16" width="22.7265625" style="23" customWidth="1"/>
    <col min="17" max="17" width="1.26953125" style="23" customWidth="1"/>
    <col min="18" max="18" width="18.453125" style="23" customWidth="1"/>
    <col min="19" max="19" width="1.26953125" style="23" customWidth="1"/>
    <col min="20" max="20" width="18.453125" style="23" customWidth="1"/>
    <col min="21" max="21" width="1" style="23" customWidth="1"/>
    <col min="22" max="22" width="16.7265625" style="23" customWidth="1"/>
    <col min="23" max="16384" width="9.26953125" style="23"/>
  </cols>
  <sheetData>
    <row r="1" spans="1:22" ht="24" customHeight="1" x14ac:dyDescent="0.7">
      <c r="T1" s="47" t="s">
        <v>78</v>
      </c>
    </row>
    <row r="2" spans="1:22" ht="24" customHeight="1" x14ac:dyDescent="0.7">
      <c r="A2" s="123" t="s">
        <v>99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</row>
    <row r="3" spans="1:22" ht="24" customHeight="1" x14ac:dyDescent="0.7">
      <c r="A3" s="123" t="s">
        <v>49</v>
      </c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</row>
    <row r="4" spans="1:22" ht="24" customHeight="1" x14ac:dyDescent="0.7">
      <c r="A4" s="123" t="s">
        <v>195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</row>
    <row r="5" spans="1:22" ht="24" customHeight="1" x14ac:dyDescent="0.7">
      <c r="B5" s="124" t="s">
        <v>74</v>
      </c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</row>
    <row r="6" spans="1:22" ht="24" customHeight="1" x14ac:dyDescent="0.7">
      <c r="B6" s="125" t="s">
        <v>0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</row>
    <row r="7" spans="1:22" ht="24" customHeight="1" x14ac:dyDescent="0.7">
      <c r="B7" s="49"/>
      <c r="C7" s="49"/>
      <c r="D7" s="52" t="s">
        <v>66</v>
      </c>
      <c r="F7" s="52" t="s">
        <v>66</v>
      </c>
      <c r="H7" s="49" t="s">
        <v>88</v>
      </c>
      <c r="J7" s="49"/>
      <c r="P7" s="59"/>
      <c r="Q7" s="59"/>
      <c r="R7" s="59"/>
      <c r="S7" s="59"/>
      <c r="T7" s="59"/>
    </row>
    <row r="8" spans="1:22" s="49" customFormat="1" ht="24" customHeight="1" x14ac:dyDescent="0.7">
      <c r="D8" s="49" t="s">
        <v>67</v>
      </c>
      <c r="F8" s="52" t="s">
        <v>67</v>
      </c>
      <c r="H8" s="49" t="s">
        <v>119</v>
      </c>
      <c r="O8" s="52"/>
      <c r="P8" s="126" t="s">
        <v>61</v>
      </c>
      <c r="Q8" s="126"/>
      <c r="R8" s="126"/>
      <c r="S8" s="60"/>
      <c r="T8" s="52"/>
    </row>
    <row r="9" spans="1:22" s="49" customFormat="1" ht="24" customHeight="1" x14ac:dyDescent="0.7">
      <c r="D9" s="49" t="s">
        <v>141</v>
      </c>
      <c r="E9" s="46"/>
      <c r="F9" s="52" t="s">
        <v>116</v>
      </c>
      <c r="H9" s="49" t="s">
        <v>120</v>
      </c>
      <c r="J9" s="49" t="s">
        <v>84</v>
      </c>
      <c r="L9" s="122" t="s">
        <v>24</v>
      </c>
      <c r="M9" s="122"/>
      <c r="N9" s="122"/>
      <c r="O9" s="52"/>
      <c r="P9" s="61" t="s">
        <v>137</v>
      </c>
      <c r="Q9" s="52"/>
    </row>
    <row r="10" spans="1:22" s="49" customFormat="1" ht="24" customHeight="1" x14ac:dyDescent="0.7">
      <c r="B10" s="49" t="s">
        <v>68</v>
      </c>
      <c r="D10" s="49" t="s">
        <v>143</v>
      </c>
      <c r="E10" s="46"/>
      <c r="F10" s="52" t="s">
        <v>117</v>
      </c>
      <c r="H10" s="49" t="s">
        <v>131</v>
      </c>
      <c r="J10" s="49" t="s">
        <v>85</v>
      </c>
      <c r="L10" s="49" t="s">
        <v>153</v>
      </c>
      <c r="O10" s="52"/>
      <c r="P10" s="52" t="s">
        <v>100</v>
      </c>
      <c r="Q10" s="52"/>
      <c r="R10" s="49" t="s">
        <v>69</v>
      </c>
      <c r="T10" s="49" t="s">
        <v>97</v>
      </c>
    </row>
    <row r="11" spans="1:22" s="49" customFormat="1" ht="24" customHeight="1" x14ac:dyDescent="0.7">
      <c r="B11" s="50" t="s">
        <v>70</v>
      </c>
      <c r="C11" s="52"/>
      <c r="D11" s="50" t="s">
        <v>142</v>
      </c>
      <c r="E11" s="51"/>
      <c r="F11" s="50" t="s">
        <v>118</v>
      </c>
      <c r="G11" s="52"/>
      <c r="H11" s="50" t="s">
        <v>121</v>
      </c>
      <c r="I11" s="52"/>
      <c r="J11" s="50" t="s">
        <v>122</v>
      </c>
      <c r="K11" s="52"/>
      <c r="L11" s="50" t="s">
        <v>129</v>
      </c>
      <c r="M11" s="52"/>
      <c r="N11" s="50" t="s">
        <v>50</v>
      </c>
      <c r="O11" s="52"/>
      <c r="P11" s="50" t="s">
        <v>138</v>
      </c>
      <c r="Q11" s="52"/>
      <c r="R11" s="50" t="s">
        <v>71</v>
      </c>
      <c r="S11" s="52"/>
      <c r="T11" s="50" t="s">
        <v>22</v>
      </c>
    </row>
    <row r="12" spans="1:22" ht="24" customHeight="1" x14ac:dyDescent="0.7">
      <c r="A12" s="17" t="s">
        <v>172</v>
      </c>
      <c r="B12" s="55">
        <v>482580</v>
      </c>
      <c r="C12" s="55"/>
      <c r="D12" s="55">
        <v>-80767</v>
      </c>
      <c r="E12" s="36"/>
      <c r="F12" s="55">
        <v>1494</v>
      </c>
      <c r="G12" s="36"/>
      <c r="H12" s="55">
        <v>-135833</v>
      </c>
      <c r="I12" s="36"/>
      <c r="J12" s="55">
        <v>40953</v>
      </c>
      <c r="K12" s="36"/>
      <c r="L12" s="55">
        <v>50000</v>
      </c>
      <c r="M12" s="55"/>
      <c r="N12" s="55">
        <v>4147407</v>
      </c>
      <c r="O12" s="36"/>
      <c r="P12" s="55">
        <v>-286334</v>
      </c>
      <c r="Q12" s="36">
        <v>0</v>
      </c>
      <c r="R12" s="55">
        <f>SUM(P12:P12)</f>
        <v>-286334</v>
      </c>
      <c r="S12" s="55">
        <v>0</v>
      </c>
      <c r="T12" s="55">
        <f>SUM(B12,H12,J12,L12,N12,F12,R12,D12)</f>
        <v>4219500</v>
      </c>
      <c r="V12" s="34"/>
    </row>
    <row r="13" spans="1:22" ht="24" customHeight="1" x14ac:dyDescent="0.7">
      <c r="A13" s="23" t="s">
        <v>86</v>
      </c>
      <c r="B13" s="55">
        <v>0</v>
      </c>
      <c r="C13" s="55"/>
      <c r="D13" s="55">
        <v>0</v>
      </c>
      <c r="E13" s="36"/>
      <c r="F13" s="55">
        <v>0</v>
      </c>
      <c r="G13" s="36"/>
      <c r="H13" s="55">
        <v>0</v>
      </c>
      <c r="I13" s="36"/>
      <c r="J13" s="55">
        <v>0</v>
      </c>
      <c r="K13" s="36"/>
      <c r="L13" s="55">
        <v>0</v>
      </c>
      <c r="M13" s="55"/>
      <c r="N13" s="55">
        <f>PL!F110</f>
        <v>308117</v>
      </c>
      <c r="O13" s="36"/>
      <c r="P13" s="55">
        <v>0</v>
      </c>
      <c r="Q13" s="36"/>
      <c r="R13" s="55">
        <f>SUM(P13)</f>
        <v>0</v>
      </c>
      <c r="S13" s="55"/>
      <c r="T13" s="55">
        <f>SUM(B13,H13,J13,L13,N13,F13,R13,D13)</f>
        <v>308117</v>
      </c>
    </row>
    <row r="14" spans="1:22" ht="24" customHeight="1" x14ac:dyDescent="0.7">
      <c r="A14" s="23" t="s">
        <v>98</v>
      </c>
      <c r="B14" s="38">
        <v>0</v>
      </c>
      <c r="C14" s="36"/>
      <c r="D14" s="38">
        <v>0</v>
      </c>
      <c r="E14" s="55"/>
      <c r="F14" s="38">
        <v>0</v>
      </c>
      <c r="G14" s="55"/>
      <c r="H14" s="38">
        <v>0</v>
      </c>
      <c r="I14" s="55"/>
      <c r="J14" s="38">
        <v>0</v>
      </c>
      <c r="K14" s="55"/>
      <c r="L14" s="38">
        <v>0</v>
      </c>
      <c r="M14" s="55"/>
      <c r="N14" s="38">
        <v>0</v>
      </c>
      <c r="O14" s="36"/>
      <c r="P14" s="38">
        <v>227222</v>
      </c>
      <c r="Q14" s="55"/>
      <c r="R14" s="38">
        <f>SUM(O14:P14)</f>
        <v>227222</v>
      </c>
      <c r="S14" s="36"/>
      <c r="T14" s="38">
        <f>SUM(R14,B14,L14,N14,F14,H14,J14,D14)</f>
        <v>227222</v>
      </c>
    </row>
    <row r="15" spans="1:22" ht="24" customHeight="1" x14ac:dyDescent="0.7">
      <c r="A15" s="23" t="s">
        <v>83</v>
      </c>
      <c r="B15" s="36">
        <f>SUM(B13:B14)</f>
        <v>0</v>
      </c>
      <c r="C15" s="36"/>
      <c r="D15" s="36">
        <f>SUM(D13:D14)</f>
        <v>0</v>
      </c>
      <c r="E15" s="36"/>
      <c r="F15" s="36">
        <f>SUM(F13:F14)</f>
        <v>0</v>
      </c>
      <c r="G15" s="36"/>
      <c r="H15" s="36">
        <f>SUM(H13:H14)</f>
        <v>0</v>
      </c>
      <c r="I15" s="36"/>
      <c r="J15" s="36">
        <f>SUM(J13:J14)</f>
        <v>0</v>
      </c>
      <c r="K15" s="36"/>
      <c r="L15" s="36">
        <f>SUM(L13:L14)</f>
        <v>0</v>
      </c>
      <c r="M15" s="36"/>
      <c r="N15" s="36">
        <f>SUM(N13:N14)</f>
        <v>308117</v>
      </c>
      <c r="O15" s="36"/>
      <c r="P15" s="36">
        <f>SUM(P13:P14)</f>
        <v>227222</v>
      </c>
      <c r="Q15" s="36"/>
      <c r="R15" s="36">
        <f>SUM(R13:R14)</f>
        <v>227222</v>
      </c>
      <c r="S15" s="36"/>
      <c r="T15" s="36">
        <f>SUM(T13:T14)</f>
        <v>535339</v>
      </c>
      <c r="V15" s="34"/>
    </row>
    <row r="16" spans="1:22" ht="24" customHeight="1" x14ac:dyDescent="0.7">
      <c r="A16" s="23" t="s">
        <v>185</v>
      </c>
      <c r="B16" s="36">
        <v>0</v>
      </c>
      <c r="C16" s="36"/>
      <c r="D16" s="36">
        <v>0</v>
      </c>
      <c r="E16" s="55"/>
      <c r="F16" s="36">
        <v>0</v>
      </c>
      <c r="G16" s="55"/>
      <c r="H16" s="36">
        <v>0</v>
      </c>
      <c r="I16" s="55"/>
      <c r="J16" s="36">
        <v>0</v>
      </c>
      <c r="K16" s="55"/>
      <c r="L16" s="36">
        <v>0</v>
      </c>
      <c r="M16" s="55"/>
      <c r="N16" s="36">
        <v>-424665</v>
      </c>
      <c r="O16" s="36"/>
      <c r="P16" s="36">
        <v>0</v>
      </c>
      <c r="Q16" s="55"/>
      <c r="R16" s="36">
        <f>SUM(O16:P16)</f>
        <v>0</v>
      </c>
      <c r="S16" s="36"/>
      <c r="T16" s="55">
        <f>SUM(R16,B16,L16,N16,F16,H16,J16,D16)</f>
        <v>-424665</v>
      </c>
    </row>
    <row r="17" spans="1:22" ht="24" customHeight="1" thickBot="1" x14ac:dyDescent="0.75">
      <c r="A17" s="17" t="s">
        <v>173</v>
      </c>
      <c r="B17" s="57">
        <f>SUM(B12:B12,B15:B16)</f>
        <v>482580</v>
      </c>
      <c r="C17" s="36"/>
      <c r="D17" s="57">
        <f>SUM(D12:D12,D15:D16)</f>
        <v>-80767</v>
      </c>
      <c r="E17" s="36"/>
      <c r="F17" s="57">
        <f>SUM(F12:F12,F15:F16)</f>
        <v>1494</v>
      </c>
      <c r="G17" s="36"/>
      <c r="H17" s="57">
        <f>SUM(H12:H12,H15:H16)</f>
        <v>-135833</v>
      </c>
      <c r="I17" s="36"/>
      <c r="J17" s="57">
        <f>SUM(J12:J12,J15:J16)</f>
        <v>40953</v>
      </c>
      <c r="K17" s="36"/>
      <c r="L17" s="57">
        <f>SUM(L12:L12,L15:L16)</f>
        <v>50000</v>
      </c>
      <c r="M17" s="36"/>
      <c r="N17" s="57">
        <f>SUM(N12:N12,N15:N16)</f>
        <v>4030859</v>
      </c>
      <c r="O17" s="36"/>
      <c r="P17" s="57">
        <f>SUM(P12:P12,P15:P16)</f>
        <v>-59112</v>
      </c>
      <c r="Q17" s="36"/>
      <c r="R17" s="57">
        <f>SUM(R12:R12,R15:R16)</f>
        <v>-59112</v>
      </c>
      <c r="S17" s="36"/>
      <c r="T17" s="57">
        <f>SUM(T12:T12,T15:T16)</f>
        <v>4330174</v>
      </c>
      <c r="V17" s="34"/>
    </row>
    <row r="18" spans="1:22" ht="24" customHeight="1" thickTop="1" x14ac:dyDescent="0.7">
      <c r="A18" s="1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V18" s="34"/>
    </row>
    <row r="19" spans="1:22" ht="24" customHeight="1" x14ac:dyDescent="0.7">
      <c r="A19" s="17" t="s">
        <v>196</v>
      </c>
      <c r="B19" s="36">
        <v>482580</v>
      </c>
      <c r="C19" s="36"/>
      <c r="D19" s="36">
        <v>-80767</v>
      </c>
      <c r="E19" s="36"/>
      <c r="F19" s="36">
        <v>1494</v>
      </c>
      <c r="G19" s="36"/>
      <c r="H19" s="36">
        <v>-135833</v>
      </c>
      <c r="I19" s="36"/>
      <c r="J19" s="36">
        <v>40953</v>
      </c>
      <c r="K19" s="36"/>
      <c r="L19" s="36">
        <v>50000</v>
      </c>
      <c r="M19" s="36"/>
      <c r="N19" s="36">
        <v>4143557</v>
      </c>
      <c r="O19" s="36"/>
      <c r="P19" s="36">
        <v>-101089</v>
      </c>
      <c r="Q19" s="36"/>
      <c r="R19" s="55">
        <f>SUM(P19:Q19)</f>
        <v>-101089</v>
      </c>
      <c r="S19" s="36"/>
      <c r="T19" s="55">
        <f>SUM(B19,H19,J19,L19,N19,F19,R19,D19)</f>
        <v>4400895</v>
      </c>
    </row>
    <row r="20" spans="1:22" ht="24" customHeight="1" x14ac:dyDescent="0.7">
      <c r="A20" s="23" t="s">
        <v>86</v>
      </c>
      <c r="B20" s="36">
        <v>0</v>
      </c>
      <c r="C20" s="36"/>
      <c r="D20" s="36">
        <v>0</v>
      </c>
      <c r="E20" s="55"/>
      <c r="F20" s="36">
        <v>0</v>
      </c>
      <c r="G20" s="55"/>
      <c r="H20" s="36">
        <v>0</v>
      </c>
      <c r="I20" s="55"/>
      <c r="J20" s="36">
        <v>0</v>
      </c>
      <c r="K20" s="55"/>
      <c r="L20" s="36">
        <v>0</v>
      </c>
      <c r="M20" s="55"/>
      <c r="N20" s="36">
        <f>PL!D110</f>
        <v>141922</v>
      </c>
      <c r="O20" s="36"/>
      <c r="P20" s="36">
        <v>0</v>
      </c>
      <c r="Q20" s="55"/>
      <c r="R20" s="36">
        <f>SUM(O20:P20)</f>
        <v>0</v>
      </c>
      <c r="S20" s="36"/>
      <c r="T20" s="55">
        <f>SUM(B20,H20,J20,L20,N20,F20,R20,D20)</f>
        <v>141922</v>
      </c>
    </row>
    <row r="21" spans="1:22" ht="24" customHeight="1" x14ac:dyDescent="0.7">
      <c r="A21" s="23" t="s">
        <v>98</v>
      </c>
      <c r="B21" s="38">
        <v>0</v>
      </c>
      <c r="C21" s="36"/>
      <c r="D21" s="38">
        <v>0</v>
      </c>
      <c r="E21" s="55"/>
      <c r="F21" s="38">
        <v>0</v>
      </c>
      <c r="G21" s="55"/>
      <c r="H21" s="38">
        <v>0</v>
      </c>
      <c r="I21" s="55"/>
      <c r="J21" s="38">
        <v>0</v>
      </c>
      <c r="K21" s="55"/>
      <c r="L21" s="38">
        <v>0</v>
      </c>
      <c r="M21" s="55"/>
      <c r="N21" s="38">
        <f>PL!D96</f>
        <v>16350</v>
      </c>
      <c r="O21" s="36"/>
      <c r="P21" s="38">
        <f>PL!D93</f>
        <v>209451</v>
      </c>
      <c r="Q21" s="55"/>
      <c r="R21" s="38">
        <f>SUM(O21:P21)</f>
        <v>209451</v>
      </c>
      <c r="S21" s="36"/>
      <c r="T21" s="38">
        <f>SUM(B21,H21,J21,L21,N21,F21,R21,D21)</f>
        <v>225801</v>
      </c>
      <c r="V21" s="34"/>
    </row>
    <row r="22" spans="1:22" ht="24" customHeight="1" x14ac:dyDescent="0.7">
      <c r="A22" s="23" t="s">
        <v>83</v>
      </c>
      <c r="B22" s="36">
        <f>SUM(B20:B21)</f>
        <v>0</v>
      </c>
      <c r="C22" s="36"/>
      <c r="D22" s="36">
        <f>SUM(D20:D21)</f>
        <v>0</v>
      </c>
      <c r="E22" s="36"/>
      <c r="F22" s="36">
        <f>SUM(F20:F21)</f>
        <v>0</v>
      </c>
      <c r="G22" s="36"/>
      <c r="H22" s="36">
        <f>SUM(H20:H21)</f>
        <v>0</v>
      </c>
      <c r="I22" s="36"/>
      <c r="J22" s="36">
        <f>SUM(J20:J21)</f>
        <v>0</v>
      </c>
      <c r="K22" s="36"/>
      <c r="L22" s="36">
        <f>SUM(L20:L21)</f>
        <v>0</v>
      </c>
      <c r="M22" s="36"/>
      <c r="N22" s="36">
        <f>SUM(N20:N21)</f>
        <v>158272</v>
      </c>
      <c r="O22" s="36"/>
      <c r="P22" s="36">
        <f>SUM(P20:P21)</f>
        <v>209451</v>
      </c>
      <c r="Q22" s="36"/>
      <c r="R22" s="36">
        <f>SUM(R20:R21)</f>
        <v>209451</v>
      </c>
      <c r="S22" s="36"/>
      <c r="T22" s="36">
        <f>SUM(T20:T21)</f>
        <v>367723</v>
      </c>
      <c r="U22" s="36"/>
      <c r="V22" s="34"/>
    </row>
    <row r="23" spans="1:22" ht="24" customHeight="1" x14ac:dyDescent="0.7">
      <c r="A23" s="23" t="s">
        <v>185</v>
      </c>
      <c r="B23" s="36">
        <v>0</v>
      </c>
      <c r="C23" s="36"/>
      <c r="D23" s="36">
        <v>0</v>
      </c>
      <c r="E23" s="55"/>
      <c r="F23" s="36">
        <v>0</v>
      </c>
      <c r="G23" s="55"/>
      <c r="H23" s="36">
        <v>0</v>
      </c>
      <c r="I23" s="55"/>
      <c r="J23" s="36">
        <v>0</v>
      </c>
      <c r="K23" s="55"/>
      <c r="L23" s="36">
        <v>0</v>
      </c>
      <c r="M23" s="55"/>
      <c r="N23" s="36">
        <v>-279892</v>
      </c>
      <c r="O23" s="36"/>
      <c r="P23" s="36">
        <v>0</v>
      </c>
      <c r="Q23" s="55"/>
      <c r="R23" s="36">
        <f>SUM(O23:P23)</f>
        <v>0</v>
      </c>
      <c r="S23" s="36"/>
      <c r="T23" s="55">
        <f>SUM(B23,H23,J23,L23,N23,F23,R23,D23)</f>
        <v>-279892</v>
      </c>
      <c r="V23" s="34"/>
    </row>
    <row r="24" spans="1:22" ht="24" customHeight="1" thickBot="1" x14ac:dyDescent="0.75">
      <c r="A24" s="17" t="s">
        <v>197</v>
      </c>
      <c r="B24" s="57">
        <f>SUM(B19:B19,B22:B23)</f>
        <v>482580</v>
      </c>
      <c r="C24" s="36"/>
      <c r="D24" s="57">
        <f>SUM(D19:D19,D22:D23)</f>
        <v>-80767</v>
      </c>
      <c r="E24" s="36"/>
      <c r="F24" s="57">
        <f>SUM(F19:F19,F22:F23)</f>
        <v>1494</v>
      </c>
      <c r="G24" s="36"/>
      <c r="H24" s="57">
        <f>SUM(H19:H19,H22:H23)</f>
        <v>-135833</v>
      </c>
      <c r="I24" s="36"/>
      <c r="J24" s="57">
        <f>SUM(J19:J19,J22:J23)</f>
        <v>40953</v>
      </c>
      <c r="K24" s="36"/>
      <c r="L24" s="57">
        <f>SUM(L19:L19,L22:L23)</f>
        <v>50000</v>
      </c>
      <c r="M24" s="36"/>
      <c r="N24" s="57">
        <f>SUM(N19:N19,N22:N23)</f>
        <v>4021937</v>
      </c>
      <c r="O24" s="36"/>
      <c r="P24" s="57">
        <f>SUM(P19:P19,P22:P23)</f>
        <v>108362</v>
      </c>
      <c r="Q24" s="36"/>
      <c r="R24" s="57">
        <f>SUM(R19:R19,R22:R23)</f>
        <v>108362</v>
      </c>
      <c r="S24" s="36"/>
      <c r="T24" s="57">
        <f>SUM(T19:T19,T22:T23)</f>
        <v>4488726</v>
      </c>
    </row>
    <row r="25" spans="1:22" ht="24" customHeight="1" thickTop="1" x14ac:dyDescent="0.7">
      <c r="A25" s="17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>
        <f>SUM(T24-BS!D87)</f>
        <v>0</v>
      </c>
    </row>
    <row r="26" spans="1:22" ht="24" customHeight="1" x14ac:dyDescent="0.7">
      <c r="A26" s="23" t="s">
        <v>93</v>
      </c>
      <c r="B26" s="46"/>
      <c r="C26" s="46"/>
      <c r="D26" s="46"/>
      <c r="E26" s="23"/>
      <c r="F26" s="34"/>
      <c r="H26" s="34"/>
      <c r="J26" s="34"/>
      <c r="N26" s="34"/>
      <c r="R26" s="34"/>
    </row>
    <row r="27" spans="1:22" ht="24" customHeight="1" x14ac:dyDescent="0.7">
      <c r="E27" s="23"/>
      <c r="F27" s="34"/>
      <c r="H27" s="34"/>
      <c r="J27" s="34"/>
      <c r="N27" s="34"/>
      <c r="P27" s="34"/>
      <c r="R27" s="34"/>
    </row>
    <row r="28" spans="1:22" ht="24" customHeight="1" x14ac:dyDescent="0.7">
      <c r="E28" s="23"/>
      <c r="P28" s="34"/>
    </row>
    <row r="29" spans="1:22" ht="24" customHeight="1" x14ac:dyDescent="0.7">
      <c r="E29" s="23"/>
    </row>
    <row r="30" spans="1:22" ht="24" customHeight="1" x14ac:dyDescent="0.7">
      <c r="E30" s="23"/>
    </row>
    <row r="31" spans="1:22" ht="24" customHeight="1" x14ac:dyDescent="0.7">
      <c r="E31" s="23"/>
    </row>
    <row r="32" spans="1:22" ht="24" customHeight="1" x14ac:dyDescent="0.7">
      <c r="E32" s="23"/>
    </row>
    <row r="33" spans="2:23" ht="24" customHeight="1" x14ac:dyDescent="0.7">
      <c r="E33" s="23"/>
    </row>
    <row r="34" spans="2:23" ht="24" customHeight="1" x14ac:dyDescent="0.7">
      <c r="E34" s="23"/>
    </row>
    <row r="35" spans="2:23" ht="24" customHeight="1" x14ac:dyDescent="0.7">
      <c r="N35" s="34"/>
      <c r="V35" s="34"/>
    </row>
    <row r="36" spans="2:23" ht="24" customHeight="1" x14ac:dyDescent="0.7"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</row>
    <row r="37" spans="2:23" ht="24" customHeight="1" x14ac:dyDescent="0.7">
      <c r="B37" s="34"/>
      <c r="C37" s="34"/>
      <c r="D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</row>
  </sheetData>
  <customSheetViews>
    <customSheetView guid="{6B173BD9-73EB-4A05-80C7-E17E753E42F2}" scale="80" showPageBreaks="1" showGridLines="0" fitToPage="1" view="pageBreakPreview" topLeftCell="E23">
      <selection activeCell="Z34" sqref="Z34"/>
      <pageMargins left="0.3" right="0.3" top="1" bottom="0.3" header="0.3" footer="0.3"/>
      <printOptions horizontalCentered="1"/>
      <pageSetup paperSize="9" scale="50" orientation="landscape" r:id="rId1"/>
    </customSheetView>
    <customSheetView guid="{E8EB09DC-331B-455E-B96E-C83E5DBF8B12}" scale="80" showPageBreaks="1" showGridLines="0" fitToPage="1" view="pageBreakPreview" topLeftCell="A8">
      <selection activeCell="A17" sqref="A17"/>
      <pageMargins left="0.3" right="0.3" top="1" bottom="0.3" header="0.3" footer="0.3"/>
      <printOptions horizontalCentered="1"/>
      <pageSetup paperSize="9" scale="50" orientation="landscape" r:id="rId2"/>
    </customSheetView>
  </customSheetViews>
  <mergeCells count="7">
    <mergeCell ref="L9:N9"/>
    <mergeCell ref="A2:T2"/>
    <mergeCell ref="A3:T3"/>
    <mergeCell ref="A4:T4"/>
    <mergeCell ref="B5:T5"/>
    <mergeCell ref="B6:T6"/>
    <mergeCell ref="P8:R8"/>
  </mergeCells>
  <printOptions horizontalCentered="1"/>
  <pageMargins left="0.26" right="0.196850393700787" top="0.90500000000000003" bottom="0.31496062992126" header="0.31496062992126" footer="0.31496062992126"/>
  <pageSetup paperSize="9" scale="58" orientation="landscape" r:id="rId3"/>
  <ignoredErrors>
    <ignoredError sqref="R16 E15:M15 R12 R20 E22 E24 G24 I24 K24 M24 O24 O22 G22 O15 Q15 B15 I22:M22" formulaRange="1"/>
    <ignoredError sqref="S15" formula="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R28"/>
  <sheetViews>
    <sheetView showGridLines="0" view="pageBreakPreview" topLeftCell="A10" zoomScale="85" zoomScaleNormal="90" zoomScaleSheetLayoutView="85" workbookViewId="0">
      <selection activeCell="E16" sqref="E16"/>
    </sheetView>
  </sheetViews>
  <sheetFormatPr defaultColWidth="9.26953125" defaultRowHeight="24" customHeight="1" x14ac:dyDescent="0.7"/>
  <cols>
    <col min="1" max="1" width="32" style="23" customWidth="1"/>
    <col min="2" max="2" width="3.26953125" style="23" customWidth="1"/>
    <col min="3" max="3" width="17" style="23" customWidth="1"/>
    <col min="4" max="4" width="1.453125" style="46" customWidth="1"/>
    <col min="5" max="5" width="16.453125" style="23" customWidth="1"/>
    <col min="6" max="6" width="1.453125" style="23" customWidth="1"/>
    <col min="7" max="7" width="17" style="23" customWidth="1"/>
    <col min="8" max="8" width="1.453125" style="23" customWidth="1"/>
    <col min="9" max="9" width="17" style="23" customWidth="1"/>
    <col min="10" max="10" width="1.453125" style="23" customWidth="1"/>
    <col min="11" max="11" width="16.54296875" style="23" customWidth="1"/>
    <col min="12" max="12" width="12.54296875" style="23" customWidth="1"/>
    <col min="13" max="16384" width="9.26953125" style="23"/>
  </cols>
  <sheetData>
    <row r="1" spans="1:18" ht="24" customHeight="1" x14ac:dyDescent="0.7">
      <c r="I1" s="47" t="s">
        <v>78</v>
      </c>
    </row>
    <row r="2" spans="1:18" ht="24" customHeight="1" x14ac:dyDescent="0.7">
      <c r="A2" s="123" t="s">
        <v>99</v>
      </c>
      <c r="B2" s="127"/>
      <c r="C2" s="127"/>
      <c r="D2" s="127"/>
      <c r="E2" s="127"/>
      <c r="F2" s="127"/>
      <c r="G2" s="127"/>
      <c r="H2" s="127"/>
      <c r="I2" s="127"/>
      <c r="J2" s="123"/>
      <c r="K2" s="127"/>
      <c r="L2" s="127"/>
      <c r="M2" s="127"/>
      <c r="N2" s="127"/>
      <c r="O2" s="127"/>
      <c r="P2" s="127"/>
      <c r="Q2" s="127"/>
      <c r="R2" s="127"/>
    </row>
    <row r="3" spans="1:18" ht="24" customHeight="1" x14ac:dyDescent="0.7">
      <c r="A3" s="123" t="s">
        <v>51</v>
      </c>
      <c r="B3" s="127"/>
      <c r="C3" s="127"/>
      <c r="D3" s="127"/>
      <c r="E3" s="127"/>
      <c r="F3" s="127"/>
      <c r="G3" s="127"/>
      <c r="H3" s="127"/>
      <c r="I3" s="127"/>
    </row>
    <row r="4" spans="1:18" ht="24" customHeight="1" x14ac:dyDescent="0.7">
      <c r="A4" s="123" t="s">
        <v>195</v>
      </c>
      <c r="B4" s="127"/>
      <c r="C4" s="127"/>
      <c r="D4" s="127"/>
      <c r="E4" s="127"/>
      <c r="F4" s="127"/>
      <c r="G4" s="127"/>
      <c r="H4" s="127"/>
      <c r="I4" s="127"/>
    </row>
    <row r="5" spans="1:18" ht="24" customHeight="1" x14ac:dyDescent="0.7">
      <c r="B5" s="128" t="s">
        <v>74</v>
      </c>
      <c r="C5" s="128"/>
      <c r="D5" s="128"/>
      <c r="E5" s="128"/>
      <c r="F5" s="128"/>
      <c r="G5" s="128"/>
      <c r="H5" s="128"/>
      <c r="I5" s="128"/>
    </row>
    <row r="6" spans="1:18" ht="24" customHeight="1" x14ac:dyDescent="0.7">
      <c r="C6" s="125" t="s">
        <v>1</v>
      </c>
      <c r="D6" s="125"/>
      <c r="E6" s="125"/>
      <c r="F6" s="125"/>
      <c r="G6" s="125"/>
      <c r="H6" s="125"/>
      <c r="I6" s="125"/>
    </row>
    <row r="7" spans="1:18" ht="24" customHeight="1" x14ac:dyDescent="0.7">
      <c r="C7" s="48"/>
      <c r="D7" s="48"/>
      <c r="E7" s="122" t="s">
        <v>24</v>
      </c>
      <c r="F7" s="122"/>
      <c r="G7" s="122"/>
      <c r="H7" s="48"/>
      <c r="I7" s="48"/>
    </row>
    <row r="8" spans="1:18" s="49" customFormat="1" ht="24" customHeight="1" x14ac:dyDescent="0.7">
      <c r="C8" s="49" t="s">
        <v>68</v>
      </c>
      <c r="D8" s="46"/>
      <c r="E8" s="49" t="s">
        <v>153</v>
      </c>
    </row>
    <row r="9" spans="1:18" s="49" customFormat="1" ht="24" customHeight="1" x14ac:dyDescent="0.7">
      <c r="C9" s="50" t="s">
        <v>70</v>
      </c>
      <c r="D9" s="51"/>
      <c r="E9" s="50" t="s">
        <v>129</v>
      </c>
      <c r="F9" s="52"/>
      <c r="G9" s="50" t="s">
        <v>50</v>
      </c>
      <c r="H9" s="52"/>
      <c r="I9" s="50" t="s">
        <v>26</v>
      </c>
    </row>
    <row r="10" spans="1:18" ht="24" customHeight="1" x14ac:dyDescent="0.7">
      <c r="A10" s="17" t="s">
        <v>172</v>
      </c>
      <c r="B10" s="53"/>
      <c r="C10" s="36">
        <v>482580</v>
      </c>
      <c r="D10" s="54"/>
      <c r="E10" s="36">
        <v>50000</v>
      </c>
      <c r="F10" s="36"/>
      <c r="G10" s="36">
        <v>1655073</v>
      </c>
      <c r="H10" s="36"/>
      <c r="I10" s="36">
        <f>SUM(C10:G10)</f>
        <v>2187653</v>
      </c>
    </row>
    <row r="11" spans="1:18" ht="24" customHeight="1" x14ac:dyDescent="0.7">
      <c r="A11" s="23" t="s">
        <v>86</v>
      </c>
      <c r="B11" s="53"/>
      <c r="C11" s="36">
        <v>0</v>
      </c>
      <c r="D11" s="54"/>
      <c r="E11" s="36">
        <v>0</v>
      </c>
      <c r="F11" s="36"/>
      <c r="G11" s="36">
        <f>PL!J89</f>
        <v>561197</v>
      </c>
      <c r="H11" s="36"/>
      <c r="I11" s="36">
        <f>SUM(C11:G11)</f>
        <v>561197</v>
      </c>
    </row>
    <row r="12" spans="1:18" ht="24" customHeight="1" x14ac:dyDescent="0.7">
      <c r="A12" s="23" t="s">
        <v>98</v>
      </c>
      <c r="B12" s="53"/>
      <c r="C12" s="38">
        <v>0</v>
      </c>
      <c r="D12" s="55"/>
      <c r="E12" s="38">
        <v>0</v>
      </c>
      <c r="F12" s="55"/>
      <c r="G12" s="38">
        <f>PL!J96</f>
        <v>0</v>
      </c>
      <c r="H12" s="55"/>
      <c r="I12" s="38">
        <f>SUM(C12:G12)</f>
        <v>0</v>
      </c>
    </row>
    <row r="13" spans="1:18" ht="24" customHeight="1" x14ac:dyDescent="0.7">
      <c r="A13" s="23" t="s">
        <v>83</v>
      </c>
      <c r="B13" s="53"/>
      <c r="C13" s="55">
        <f>SUM(C11:C12)</f>
        <v>0</v>
      </c>
      <c r="D13" s="56"/>
      <c r="E13" s="55">
        <f>SUM(E11:E12)</f>
        <v>0</v>
      </c>
      <c r="F13" s="55"/>
      <c r="G13" s="55">
        <f>SUM(G11:G12)</f>
        <v>561197</v>
      </c>
      <c r="H13" s="55"/>
      <c r="I13" s="55">
        <f t="shared" ref="I13" si="0">SUM(C13:G13)</f>
        <v>561197</v>
      </c>
    </row>
    <row r="14" spans="1:18" ht="24" customHeight="1" x14ac:dyDescent="0.7">
      <c r="A14" s="23" t="s">
        <v>185</v>
      </c>
      <c r="B14" s="53"/>
      <c r="C14" s="36">
        <v>0</v>
      </c>
      <c r="D14" s="54"/>
      <c r="E14" s="36">
        <v>0</v>
      </c>
      <c r="F14" s="36"/>
      <c r="G14" s="36">
        <v>-424665</v>
      </c>
      <c r="H14" s="36"/>
      <c r="I14" s="36">
        <f>SUM(C14:G14)</f>
        <v>-424665</v>
      </c>
    </row>
    <row r="15" spans="1:18" s="49" customFormat="1" ht="24" customHeight="1" thickBot="1" x14ac:dyDescent="0.75">
      <c r="A15" s="17" t="s">
        <v>173</v>
      </c>
      <c r="B15" s="17"/>
      <c r="C15" s="57">
        <f>SUM(C10,C13:C14)</f>
        <v>482580</v>
      </c>
      <c r="D15" s="36"/>
      <c r="E15" s="57">
        <f>SUM(E10,E13:E14)</f>
        <v>50000</v>
      </c>
      <c r="F15" s="55"/>
      <c r="G15" s="57">
        <f>SUM(G10,G13:G14)</f>
        <v>1791605</v>
      </c>
      <c r="H15" s="36"/>
      <c r="I15" s="57">
        <f>SUM(I10,I13:I14)</f>
        <v>2324185</v>
      </c>
      <c r="K15" s="55"/>
    </row>
    <row r="16" spans="1:18" s="49" customFormat="1" ht="24" customHeight="1" thickTop="1" x14ac:dyDescent="0.7">
      <c r="A16" s="17"/>
      <c r="B16" s="17"/>
      <c r="C16" s="36"/>
      <c r="D16" s="36"/>
      <c r="E16" s="36"/>
      <c r="F16" s="55"/>
      <c r="G16" s="36"/>
      <c r="H16" s="36"/>
      <c r="I16" s="36"/>
    </row>
    <row r="17" spans="1:9" s="49" customFormat="1" ht="24" customHeight="1" x14ac:dyDescent="0.7">
      <c r="A17" s="17" t="s">
        <v>196</v>
      </c>
      <c r="B17" s="17"/>
      <c r="C17" s="36">
        <v>482580</v>
      </c>
      <c r="D17" s="36"/>
      <c r="E17" s="36">
        <v>50000</v>
      </c>
      <c r="F17" s="55"/>
      <c r="G17" s="36">
        <v>1783333</v>
      </c>
      <c r="H17" s="36"/>
      <c r="I17" s="36">
        <f>SUM(C17:G17)</f>
        <v>2315913</v>
      </c>
    </row>
    <row r="18" spans="1:9" s="49" customFormat="1" ht="24" customHeight="1" x14ac:dyDescent="0.7">
      <c r="A18" s="23" t="s">
        <v>86</v>
      </c>
      <c r="B18" s="17"/>
      <c r="C18" s="36">
        <v>0</v>
      </c>
      <c r="D18" s="36"/>
      <c r="E18" s="36">
        <v>0</v>
      </c>
      <c r="F18" s="55"/>
      <c r="G18" s="36">
        <f>PL!H89</f>
        <v>214306</v>
      </c>
      <c r="H18" s="36"/>
      <c r="I18" s="36">
        <f>SUM(C18:G18)</f>
        <v>214306</v>
      </c>
    </row>
    <row r="19" spans="1:9" s="49" customFormat="1" ht="24" customHeight="1" x14ac:dyDescent="0.7">
      <c r="A19" s="23" t="s">
        <v>98</v>
      </c>
      <c r="B19" s="17"/>
      <c r="C19" s="38">
        <v>0</v>
      </c>
      <c r="D19" s="55"/>
      <c r="E19" s="38">
        <v>0</v>
      </c>
      <c r="F19" s="55"/>
      <c r="G19" s="38">
        <f>PL!H96</f>
        <v>2540</v>
      </c>
      <c r="H19" s="55"/>
      <c r="I19" s="38">
        <f>SUM(C19:G19)</f>
        <v>2540</v>
      </c>
    </row>
    <row r="20" spans="1:9" s="49" customFormat="1" ht="24" customHeight="1" x14ac:dyDescent="0.7">
      <c r="A20" s="23" t="s">
        <v>83</v>
      </c>
      <c r="B20" s="53"/>
      <c r="C20" s="55">
        <f>SUM(C18:C19)</f>
        <v>0</v>
      </c>
      <c r="D20" s="56"/>
      <c r="E20" s="55">
        <f>SUM(E18:E19)</f>
        <v>0</v>
      </c>
      <c r="F20" s="55"/>
      <c r="G20" s="55">
        <f>SUM(G18:G19)</f>
        <v>216846</v>
      </c>
      <c r="H20" s="55"/>
      <c r="I20" s="55">
        <f>SUM(C20:G20)</f>
        <v>216846</v>
      </c>
    </row>
    <row r="21" spans="1:9" s="49" customFormat="1" ht="24" customHeight="1" x14ac:dyDescent="0.7">
      <c r="A21" s="23" t="s">
        <v>185</v>
      </c>
      <c r="B21" s="53"/>
      <c r="C21" s="36">
        <v>0</v>
      </c>
      <c r="D21" s="54"/>
      <c r="E21" s="36">
        <v>0</v>
      </c>
      <c r="F21" s="36"/>
      <c r="G21" s="36">
        <v>-279892</v>
      </c>
      <c r="H21" s="36"/>
      <c r="I21" s="36">
        <f>SUM(C21:G21)</f>
        <v>-279892</v>
      </c>
    </row>
    <row r="22" spans="1:9" s="49" customFormat="1" ht="24" customHeight="1" thickBot="1" x14ac:dyDescent="0.75">
      <c r="A22" s="17" t="s">
        <v>197</v>
      </c>
      <c r="B22" s="17"/>
      <c r="C22" s="57">
        <f>SUM(C17,C20:C21)</f>
        <v>482580</v>
      </c>
      <c r="D22" s="36"/>
      <c r="E22" s="57">
        <f>SUM(E17,E20:E21)</f>
        <v>50000</v>
      </c>
      <c r="F22" s="55"/>
      <c r="G22" s="57">
        <f>SUM(G17,G20:G21)</f>
        <v>1720287</v>
      </c>
      <c r="H22" s="36"/>
      <c r="I22" s="57">
        <f>SUM(I17,I20:I21)</f>
        <v>2252867</v>
      </c>
    </row>
    <row r="23" spans="1:9" s="49" customFormat="1" ht="24" customHeight="1" thickTop="1" x14ac:dyDescent="0.7">
      <c r="A23" s="17"/>
      <c r="B23" s="17"/>
      <c r="C23" s="36"/>
      <c r="D23" s="36"/>
      <c r="E23" s="36"/>
      <c r="F23" s="36"/>
      <c r="G23" s="36"/>
      <c r="H23" s="36"/>
      <c r="I23" s="36">
        <f>SUM(I22-BS!H87)</f>
        <v>0</v>
      </c>
    </row>
    <row r="24" spans="1:9" s="49" customFormat="1" ht="24" customHeight="1" x14ac:dyDescent="0.7">
      <c r="A24" s="23" t="s">
        <v>93</v>
      </c>
      <c r="B24" s="23"/>
      <c r="C24" s="23"/>
      <c r="D24" s="46"/>
      <c r="E24" s="23"/>
      <c r="F24" s="23"/>
      <c r="G24" s="23"/>
      <c r="H24" s="23"/>
      <c r="I24" s="58"/>
    </row>
    <row r="25" spans="1:9" ht="24" customHeight="1" x14ac:dyDescent="0.7">
      <c r="D25" s="23"/>
    </row>
    <row r="26" spans="1:9" ht="24" customHeight="1" x14ac:dyDescent="0.7">
      <c r="D26" s="23"/>
    </row>
    <row r="27" spans="1:9" ht="24" customHeight="1" x14ac:dyDescent="0.7">
      <c r="D27" s="23"/>
    </row>
    <row r="28" spans="1:9" ht="24" customHeight="1" x14ac:dyDescent="0.7">
      <c r="D28" s="23"/>
    </row>
  </sheetData>
  <customSheetViews>
    <customSheetView guid="{6B173BD9-73EB-4A05-80C7-E17E753E42F2}" scale="80" showPageBreaks="1" showGridLines="0" fitToPage="1" view="pageBreakPreview">
      <selection activeCell="Q31" sqref="Q31"/>
      <pageMargins left="0.3" right="0.3" top="1" bottom="0.3" header="0.3" footer="0.3"/>
      <printOptions horizontalCentered="1"/>
      <pageSetup paperSize="9" scale="66" orientation="landscape" r:id="rId1"/>
    </customSheetView>
    <customSheetView guid="{E8EB09DC-331B-455E-B96E-C83E5DBF8B12}" scale="80" showPageBreaks="1" showGridLines="0" fitToPage="1" view="pageBreakPreview" topLeftCell="A13">
      <selection activeCell="B7" sqref="B7"/>
      <pageMargins left="0.3" right="0.3" top="1" bottom="0.3" header="0.3" footer="0.3"/>
      <printOptions horizontalCentered="1"/>
      <pageSetup paperSize="9" scale="66" orientation="landscape" r:id="rId2"/>
    </customSheetView>
  </customSheetViews>
  <mergeCells count="7">
    <mergeCell ref="J2:R2"/>
    <mergeCell ref="E7:G7"/>
    <mergeCell ref="A2:I2"/>
    <mergeCell ref="A3:I3"/>
    <mergeCell ref="A4:I4"/>
    <mergeCell ref="B5:I5"/>
    <mergeCell ref="C6:I6"/>
  </mergeCells>
  <printOptions horizontalCentered="1"/>
  <pageMargins left="0.73" right="0.3" top="0.85" bottom="0.31496062992126" header="0.31496062992126" footer="0.31496062992126"/>
  <pageSetup paperSize="9" scale="85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75"/>
  <sheetViews>
    <sheetView showGridLines="0" view="pageBreakPreview" topLeftCell="A56" zoomScaleNormal="85" zoomScaleSheetLayoutView="100" workbookViewId="0">
      <selection activeCell="H56" sqref="H56"/>
    </sheetView>
  </sheetViews>
  <sheetFormatPr defaultColWidth="10.7265625" defaultRowHeight="24" customHeight="1" x14ac:dyDescent="0.7"/>
  <cols>
    <col min="1" max="1" width="61" style="1" customWidth="1"/>
    <col min="2" max="2" width="8.26953125" style="1" customWidth="1"/>
    <col min="3" max="3" width="1.453125" style="1" customWidth="1"/>
    <col min="4" max="4" width="13.26953125" style="1" customWidth="1"/>
    <col min="5" max="5" width="1.26953125" style="1" customWidth="1"/>
    <col min="6" max="6" width="13.26953125" style="1" customWidth="1"/>
    <col min="7" max="7" width="1.26953125" style="1" customWidth="1"/>
    <col min="8" max="8" width="13.26953125" style="1" customWidth="1"/>
    <col min="9" max="9" width="1.26953125" style="1" customWidth="1"/>
    <col min="10" max="10" width="13.26953125" style="1" customWidth="1"/>
    <col min="11" max="16384" width="10.7265625" style="1"/>
  </cols>
  <sheetData>
    <row r="1" spans="1:12" ht="24" customHeight="1" x14ac:dyDescent="0.7">
      <c r="D1" s="2"/>
      <c r="E1" s="2"/>
      <c r="F1" s="2"/>
      <c r="G1" s="2"/>
      <c r="H1" s="2"/>
      <c r="I1" s="3"/>
      <c r="J1" s="4" t="s">
        <v>78</v>
      </c>
    </row>
    <row r="2" spans="1:12" ht="24" customHeight="1" x14ac:dyDescent="0.7">
      <c r="A2" s="5" t="s">
        <v>99</v>
      </c>
      <c r="B2" s="6"/>
      <c r="C2" s="6"/>
      <c r="D2" s="7"/>
      <c r="E2" s="7"/>
      <c r="F2" s="7"/>
      <c r="G2" s="7"/>
      <c r="H2" s="7"/>
      <c r="I2" s="8"/>
      <c r="J2" s="7"/>
    </row>
    <row r="3" spans="1:12" ht="24" customHeight="1" x14ac:dyDescent="0.7">
      <c r="A3" s="5" t="s">
        <v>36</v>
      </c>
      <c r="B3" s="6"/>
      <c r="C3" s="6"/>
      <c r="D3" s="7"/>
      <c r="E3" s="7"/>
      <c r="F3" s="7"/>
      <c r="G3" s="7"/>
      <c r="H3" s="9"/>
      <c r="I3" s="8"/>
      <c r="J3" s="9"/>
    </row>
    <row r="4" spans="1:12" ht="24" customHeight="1" x14ac:dyDescent="0.7">
      <c r="A4" s="5" t="s">
        <v>195</v>
      </c>
      <c r="B4" s="6"/>
      <c r="C4" s="6"/>
      <c r="D4" s="7"/>
      <c r="E4" s="7"/>
      <c r="F4" s="7"/>
      <c r="G4" s="7"/>
      <c r="H4" s="9"/>
      <c r="I4" s="8"/>
      <c r="J4" s="9"/>
    </row>
    <row r="5" spans="1:12" ht="24" customHeight="1" x14ac:dyDescent="0.7">
      <c r="B5" s="6"/>
      <c r="C5" s="6"/>
      <c r="D5" s="7"/>
      <c r="E5" s="7"/>
      <c r="F5" s="7"/>
      <c r="G5" s="7"/>
      <c r="H5" s="9"/>
      <c r="I5" s="8"/>
      <c r="J5" s="4" t="s">
        <v>74</v>
      </c>
    </row>
    <row r="6" spans="1:12" ht="24" customHeight="1" x14ac:dyDescent="0.7">
      <c r="D6" s="10"/>
      <c r="E6" s="10" t="s">
        <v>0</v>
      </c>
      <c r="F6" s="10"/>
      <c r="G6" s="11"/>
      <c r="H6" s="12"/>
      <c r="I6" s="12" t="s">
        <v>1</v>
      </c>
      <c r="J6" s="13"/>
    </row>
    <row r="7" spans="1:12" ht="24" customHeight="1" x14ac:dyDescent="0.7">
      <c r="B7" s="14"/>
      <c r="C7" s="14"/>
      <c r="D7" s="15">
        <v>2565</v>
      </c>
      <c r="E7" s="16"/>
      <c r="F7" s="15">
        <v>2564</v>
      </c>
      <c r="G7" s="16"/>
      <c r="H7" s="15">
        <v>2565</v>
      </c>
      <c r="I7" s="16"/>
      <c r="J7" s="15">
        <v>2564</v>
      </c>
    </row>
    <row r="8" spans="1:12" ht="24" customHeight="1" x14ac:dyDescent="0.7">
      <c r="A8" s="17" t="s">
        <v>37</v>
      </c>
      <c r="B8" s="17"/>
      <c r="E8" s="4"/>
      <c r="G8" s="4"/>
      <c r="H8" s="18"/>
      <c r="I8" s="19"/>
      <c r="J8" s="18"/>
    </row>
    <row r="9" spans="1:12" ht="24" customHeight="1" x14ac:dyDescent="0.7">
      <c r="A9" s="20" t="s">
        <v>132</v>
      </c>
      <c r="B9" s="17"/>
      <c r="D9" s="21">
        <f>PL!D87</f>
        <v>125208</v>
      </c>
      <c r="E9" s="21"/>
      <c r="F9" s="21">
        <f>PL!F87</f>
        <v>287211</v>
      </c>
      <c r="G9" s="21"/>
      <c r="H9" s="21">
        <f>PL!H87</f>
        <v>215320</v>
      </c>
      <c r="I9" s="22"/>
      <c r="J9" s="21">
        <f>PL!J87</f>
        <v>560697</v>
      </c>
    </row>
    <row r="10" spans="1:12" ht="24" customHeight="1" x14ac:dyDescent="0.7">
      <c r="A10" s="23" t="s">
        <v>133</v>
      </c>
      <c r="B10" s="23"/>
      <c r="D10" s="21"/>
      <c r="E10" s="21"/>
      <c r="F10" s="21"/>
      <c r="G10" s="24"/>
      <c r="H10" s="22"/>
      <c r="I10" s="22"/>
      <c r="J10" s="22"/>
    </row>
    <row r="11" spans="1:12" ht="24" customHeight="1" x14ac:dyDescent="0.7">
      <c r="A11" s="23" t="s">
        <v>96</v>
      </c>
      <c r="B11" s="23"/>
      <c r="D11" s="21"/>
      <c r="E11" s="21"/>
      <c r="F11" s="21"/>
      <c r="G11" s="24"/>
      <c r="H11" s="22"/>
      <c r="I11" s="22"/>
      <c r="J11" s="22"/>
      <c r="L11" s="25"/>
    </row>
    <row r="12" spans="1:12" ht="24" customHeight="1" x14ac:dyDescent="0.7">
      <c r="A12" s="23" t="s">
        <v>104</v>
      </c>
      <c r="B12" s="26"/>
      <c r="D12" s="27">
        <v>263202</v>
      </c>
      <c r="E12" s="21"/>
      <c r="F12" s="27">
        <v>303106</v>
      </c>
      <c r="G12" s="24"/>
      <c r="H12" s="27">
        <v>49505</v>
      </c>
      <c r="I12" s="22"/>
      <c r="J12" s="27">
        <v>50505</v>
      </c>
    </row>
    <row r="13" spans="1:12" ht="24" customHeight="1" x14ac:dyDescent="0.7">
      <c r="A13" s="23" t="s">
        <v>212</v>
      </c>
      <c r="B13" s="26"/>
      <c r="D13" s="27">
        <v>-190</v>
      </c>
      <c r="E13" s="21"/>
      <c r="F13" s="27">
        <v>-694</v>
      </c>
      <c r="G13" s="24"/>
      <c r="H13" s="27">
        <v>0</v>
      </c>
      <c r="I13" s="22"/>
      <c r="J13" s="27">
        <v>0</v>
      </c>
    </row>
    <row r="14" spans="1:12" ht="24" customHeight="1" x14ac:dyDescent="0.7">
      <c r="A14" s="26" t="s">
        <v>186</v>
      </c>
      <c r="B14" s="26"/>
      <c r="D14" s="21">
        <v>15730</v>
      </c>
      <c r="E14" s="21"/>
      <c r="F14" s="21">
        <v>-32055</v>
      </c>
      <c r="G14" s="24"/>
      <c r="H14" s="27">
        <v>-1302</v>
      </c>
      <c r="I14" s="22"/>
      <c r="J14" s="27">
        <v>-460</v>
      </c>
    </row>
    <row r="15" spans="1:12" ht="24" customHeight="1" x14ac:dyDescent="0.7">
      <c r="A15" s="26" t="s">
        <v>125</v>
      </c>
      <c r="B15" s="26"/>
      <c r="D15" s="21">
        <v>4484</v>
      </c>
      <c r="E15" s="21"/>
      <c r="F15" s="21">
        <v>18739</v>
      </c>
      <c r="G15" s="24"/>
      <c r="H15" s="27">
        <v>1123</v>
      </c>
      <c r="I15" s="22"/>
      <c r="J15" s="27">
        <v>0</v>
      </c>
    </row>
    <row r="16" spans="1:12" ht="24" customHeight="1" x14ac:dyDescent="0.7">
      <c r="A16" s="26" t="s">
        <v>210</v>
      </c>
      <c r="B16" s="26"/>
      <c r="D16" s="21">
        <v>0</v>
      </c>
      <c r="E16" s="21"/>
      <c r="F16" s="21">
        <v>0</v>
      </c>
      <c r="G16" s="24"/>
      <c r="H16" s="21">
        <v>42000</v>
      </c>
      <c r="I16" s="24"/>
      <c r="J16" s="21">
        <v>0</v>
      </c>
    </row>
    <row r="17" spans="1:10" ht="24" customHeight="1" x14ac:dyDescent="0.7">
      <c r="A17" s="26" t="s">
        <v>158</v>
      </c>
      <c r="B17" s="26"/>
      <c r="D17" s="21">
        <v>-1183</v>
      </c>
      <c r="E17" s="21"/>
      <c r="F17" s="21">
        <v>-448</v>
      </c>
      <c r="G17" s="24"/>
      <c r="H17" s="27">
        <v>0</v>
      </c>
      <c r="I17" s="22"/>
      <c r="J17" s="27">
        <v>0</v>
      </c>
    </row>
    <row r="18" spans="1:10" ht="24" customHeight="1" x14ac:dyDescent="0.7">
      <c r="A18" s="26" t="s">
        <v>213</v>
      </c>
      <c r="B18" s="26"/>
      <c r="D18" s="21">
        <v>1272</v>
      </c>
      <c r="E18" s="21"/>
      <c r="F18" s="21">
        <v>-97</v>
      </c>
      <c r="G18" s="24"/>
      <c r="H18" s="27">
        <v>-38</v>
      </c>
      <c r="I18" s="22"/>
      <c r="J18" s="27">
        <v>-23</v>
      </c>
    </row>
    <row r="19" spans="1:10" ht="24" customHeight="1" x14ac:dyDescent="0.7">
      <c r="A19" s="28" t="s">
        <v>215</v>
      </c>
      <c r="B19" s="26"/>
      <c r="D19" s="21">
        <v>68</v>
      </c>
      <c r="E19" s="21"/>
      <c r="F19" s="21">
        <v>68</v>
      </c>
      <c r="G19" s="24"/>
      <c r="H19" s="27">
        <v>0</v>
      </c>
      <c r="I19" s="22"/>
      <c r="J19" s="27">
        <v>0</v>
      </c>
    </row>
    <row r="20" spans="1:10" ht="24" customHeight="1" x14ac:dyDescent="0.7">
      <c r="A20" s="28" t="s">
        <v>192</v>
      </c>
      <c r="B20" s="26"/>
      <c r="D20" s="21">
        <v>-5</v>
      </c>
      <c r="E20" s="21"/>
      <c r="F20" s="21">
        <v>-171</v>
      </c>
      <c r="G20" s="24"/>
      <c r="H20" s="27">
        <v>0</v>
      </c>
      <c r="I20" s="22"/>
      <c r="J20" s="27">
        <v>0</v>
      </c>
    </row>
    <row r="21" spans="1:10" ht="24" customHeight="1" x14ac:dyDescent="0.7">
      <c r="A21" s="26" t="s">
        <v>214</v>
      </c>
      <c r="B21" s="26"/>
      <c r="D21" s="21">
        <v>13320</v>
      </c>
      <c r="E21" s="21"/>
      <c r="F21" s="21">
        <v>5900</v>
      </c>
      <c r="G21" s="24"/>
      <c r="H21" s="27">
        <v>1902</v>
      </c>
      <c r="I21" s="22"/>
      <c r="J21" s="27">
        <v>35</v>
      </c>
    </row>
    <row r="22" spans="1:10" ht="24" customHeight="1" x14ac:dyDescent="0.7">
      <c r="A22" s="28" t="s">
        <v>211</v>
      </c>
      <c r="B22" s="26"/>
      <c r="D22" s="21">
        <v>-1287</v>
      </c>
      <c r="E22" s="21"/>
      <c r="F22" s="21">
        <v>9945</v>
      </c>
      <c r="G22" s="24"/>
      <c r="H22" s="27">
        <v>-2501</v>
      </c>
      <c r="I22" s="22"/>
      <c r="J22" s="27">
        <v>3839</v>
      </c>
    </row>
    <row r="23" spans="1:10" ht="24" customHeight="1" x14ac:dyDescent="0.7">
      <c r="A23" s="23" t="s">
        <v>187</v>
      </c>
      <c r="B23" s="26"/>
      <c r="D23" s="21">
        <v>0</v>
      </c>
      <c r="E23" s="21"/>
      <c r="F23" s="21">
        <v>0</v>
      </c>
      <c r="G23" s="24"/>
      <c r="H23" s="27">
        <v>-295905</v>
      </c>
      <c r="I23" s="22"/>
      <c r="J23" s="27">
        <v>-573317</v>
      </c>
    </row>
    <row r="24" spans="1:10" ht="24" customHeight="1" x14ac:dyDescent="0.7">
      <c r="A24" s="23" t="s">
        <v>92</v>
      </c>
      <c r="B24" s="26"/>
      <c r="D24" s="21">
        <v>-307607</v>
      </c>
      <c r="E24" s="21"/>
      <c r="F24" s="21">
        <v>-390914</v>
      </c>
      <c r="G24" s="24"/>
      <c r="H24" s="27">
        <v>0</v>
      </c>
      <c r="I24" s="22">
        <v>0</v>
      </c>
      <c r="J24" s="27">
        <v>0</v>
      </c>
    </row>
    <row r="25" spans="1:10" ht="24" customHeight="1" x14ac:dyDescent="0.7">
      <c r="A25" s="23" t="s">
        <v>188</v>
      </c>
      <c r="B25" s="26"/>
      <c r="D25" s="21">
        <v>-7</v>
      </c>
      <c r="E25" s="21"/>
      <c r="F25" s="21">
        <v>-8</v>
      </c>
      <c r="G25" s="24"/>
      <c r="H25" s="21">
        <v>-11950</v>
      </c>
      <c r="I25" s="22"/>
      <c r="J25" s="21">
        <v>-9067</v>
      </c>
    </row>
    <row r="26" spans="1:10" ht="24" customHeight="1" x14ac:dyDescent="0.7">
      <c r="A26" s="23" t="s">
        <v>189</v>
      </c>
      <c r="B26" s="26"/>
      <c r="D26" s="29">
        <v>31261</v>
      </c>
      <c r="E26" s="21"/>
      <c r="F26" s="29">
        <v>29460</v>
      </c>
      <c r="G26" s="24"/>
      <c r="H26" s="29">
        <v>22322</v>
      </c>
      <c r="I26" s="22"/>
      <c r="J26" s="29">
        <v>19790</v>
      </c>
    </row>
    <row r="27" spans="1:10" ht="24" customHeight="1" x14ac:dyDescent="0.7">
      <c r="A27" s="23" t="s">
        <v>193</v>
      </c>
      <c r="B27" s="23"/>
      <c r="D27" s="27"/>
      <c r="E27" s="21"/>
      <c r="F27" s="27"/>
      <c r="G27" s="24"/>
      <c r="H27" s="27"/>
      <c r="I27" s="22"/>
      <c r="J27" s="27"/>
    </row>
    <row r="28" spans="1:10" ht="24" customHeight="1" x14ac:dyDescent="0.7">
      <c r="A28" s="23" t="s">
        <v>38</v>
      </c>
      <c r="B28" s="23"/>
      <c r="D28" s="27">
        <f>SUM(D9:D26)</f>
        <v>144266</v>
      </c>
      <c r="E28" s="21"/>
      <c r="F28" s="27">
        <f>SUM(F9:F26)</f>
        <v>230042</v>
      </c>
      <c r="G28" s="24"/>
      <c r="H28" s="27">
        <f>SUM(H9:H26)</f>
        <v>20476</v>
      </c>
      <c r="I28" s="22"/>
      <c r="J28" s="27">
        <f>SUM(J9:J26)</f>
        <v>51999</v>
      </c>
    </row>
    <row r="29" spans="1:10" ht="24" customHeight="1" x14ac:dyDescent="0.7">
      <c r="A29" s="23" t="s">
        <v>39</v>
      </c>
      <c r="B29" s="23"/>
      <c r="D29" s="21"/>
      <c r="E29" s="21"/>
      <c r="F29" s="21"/>
      <c r="G29" s="24"/>
      <c r="H29" s="22"/>
      <c r="I29" s="22"/>
      <c r="J29" s="22"/>
    </row>
    <row r="30" spans="1:10" ht="24" customHeight="1" x14ac:dyDescent="0.7">
      <c r="A30" s="26" t="s">
        <v>89</v>
      </c>
      <c r="B30" s="26"/>
      <c r="D30" s="21">
        <v>-11536</v>
      </c>
      <c r="E30" s="21"/>
      <c r="F30" s="21">
        <v>64832</v>
      </c>
      <c r="G30" s="24"/>
      <c r="H30" s="27">
        <v>-10244</v>
      </c>
      <c r="I30" s="22"/>
      <c r="J30" s="27">
        <v>-8002</v>
      </c>
    </row>
    <row r="31" spans="1:10" ht="24" customHeight="1" x14ac:dyDescent="0.7">
      <c r="A31" s="26" t="s">
        <v>40</v>
      </c>
      <c r="B31" s="26"/>
      <c r="D31" s="21">
        <v>-1059</v>
      </c>
      <c r="E31" s="21"/>
      <c r="F31" s="21">
        <v>-13645</v>
      </c>
      <c r="G31" s="24"/>
      <c r="H31" s="27">
        <v>-5149</v>
      </c>
      <c r="I31" s="22"/>
      <c r="J31" s="27">
        <v>-2549</v>
      </c>
    </row>
    <row r="32" spans="1:10" ht="24" customHeight="1" x14ac:dyDescent="0.7">
      <c r="A32" s="26" t="s">
        <v>41</v>
      </c>
      <c r="B32" s="26"/>
      <c r="D32" s="21">
        <v>-8664</v>
      </c>
      <c r="E32" s="21"/>
      <c r="F32" s="21">
        <v>8355</v>
      </c>
      <c r="G32" s="24"/>
      <c r="H32" s="27">
        <v>-664</v>
      </c>
      <c r="I32" s="22"/>
      <c r="J32" s="27">
        <v>431</v>
      </c>
    </row>
    <row r="33" spans="1:10" ht="24" customHeight="1" x14ac:dyDescent="0.7">
      <c r="A33" s="26" t="s">
        <v>42</v>
      </c>
      <c r="B33" s="26"/>
      <c r="D33" s="21">
        <v>-390</v>
      </c>
      <c r="E33" s="21"/>
      <c r="F33" s="21">
        <v>329</v>
      </c>
      <c r="G33" s="21"/>
      <c r="H33" s="21">
        <v>138</v>
      </c>
      <c r="I33" s="27"/>
      <c r="J33" s="21">
        <v>0</v>
      </c>
    </row>
    <row r="34" spans="1:10" ht="24" customHeight="1" x14ac:dyDescent="0.7">
      <c r="A34" s="25" t="s">
        <v>43</v>
      </c>
      <c r="B34" s="25"/>
      <c r="D34" s="21"/>
      <c r="E34" s="21"/>
      <c r="F34" s="21"/>
      <c r="G34" s="21"/>
      <c r="H34" s="21"/>
      <c r="I34" s="27"/>
      <c r="J34" s="21"/>
    </row>
    <row r="35" spans="1:10" ht="24" customHeight="1" x14ac:dyDescent="0.7">
      <c r="A35" s="26" t="s">
        <v>90</v>
      </c>
      <c r="B35" s="26"/>
      <c r="D35" s="21">
        <v>19548</v>
      </c>
      <c r="E35" s="21"/>
      <c r="F35" s="21">
        <v>43832</v>
      </c>
      <c r="G35" s="21"/>
      <c r="H35" s="21">
        <v>5192</v>
      </c>
      <c r="I35" s="27"/>
      <c r="J35" s="21">
        <v>24717</v>
      </c>
    </row>
    <row r="36" spans="1:10" ht="24" customHeight="1" x14ac:dyDescent="0.7">
      <c r="A36" s="26" t="s">
        <v>44</v>
      </c>
      <c r="B36" s="26"/>
      <c r="D36" s="21">
        <v>-19682</v>
      </c>
      <c r="E36" s="21"/>
      <c r="F36" s="21">
        <v>-17556</v>
      </c>
      <c r="G36" s="21"/>
      <c r="H36" s="21">
        <v>558</v>
      </c>
      <c r="I36" s="27"/>
      <c r="J36" s="21">
        <v>8618</v>
      </c>
    </row>
    <row r="37" spans="1:10" ht="24" customHeight="1" x14ac:dyDescent="0.7">
      <c r="A37" s="26" t="s">
        <v>149</v>
      </c>
      <c r="B37" s="30"/>
      <c r="C37" s="31"/>
      <c r="D37" s="29">
        <v>-1312</v>
      </c>
      <c r="E37" s="27"/>
      <c r="F37" s="29">
        <v>-1078</v>
      </c>
      <c r="G37" s="27"/>
      <c r="H37" s="29">
        <v>-1198</v>
      </c>
      <c r="I37" s="27"/>
      <c r="J37" s="29">
        <v>-762</v>
      </c>
    </row>
    <row r="38" spans="1:10" ht="24" customHeight="1" x14ac:dyDescent="0.7">
      <c r="A38" s="26" t="s">
        <v>167</v>
      </c>
      <c r="B38" s="26"/>
      <c r="D38" s="27">
        <f>SUM(D28:D37)</f>
        <v>121171</v>
      </c>
      <c r="E38" s="27"/>
      <c r="F38" s="27">
        <f>SUM(F28:F37)</f>
        <v>315111</v>
      </c>
      <c r="G38" s="27"/>
      <c r="H38" s="27">
        <f>SUM(H28:H37)</f>
        <v>9109</v>
      </c>
      <c r="I38" s="27"/>
      <c r="J38" s="27">
        <f>SUM(J28:J37)</f>
        <v>74452</v>
      </c>
    </row>
    <row r="39" spans="1:10" ht="24" customHeight="1" x14ac:dyDescent="0.7">
      <c r="A39" s="26" t="s">
        <v>45</v>
      </c>
      <c r="B39" s="26"/>
      <c r="D39" s="27">
        <v>-30152</v>
      </c>
      <c r="E39" s="27"/>
      <c r="F39" s="27">
        <v>-28925</v>
      </c>
      <c r="G39" s="27"/>
      <c r="H39" s="27">
        <v>-21781</v>
      </c>
      <c r="I39" s="27"/>
      <c r="J39" s="27">
        <v>-19351</v>
      </c>
    </row>
    <row r="40" spans="1:10" ht="24" customHeight="1" x14ac:dyDescent="0.7">
      <c r="A40" s="26" t="s">
        <v>190</v>
      </c>
      <c r="B40" s="26"/>
      <c r="D40" s="27">
        <v>293</v>
      </c>
      <c r="E40" s="27"/>
      <c r="F40" s="27">
        <v>12040</v>
      </c>
      <c r="G40" s="27"/>
      <c r="H40" s="27">
        <v>0</v>
      </c>
      <c r="I40" s="27"/>
      <c r="J40" s="27">
        <v>4375</v>
      </c>
    </row>
    <row r="41" spans="1:10" ht="24" customHeight="1" x14ac:dyDescent="0.7">
      <c r="A41" s="26" t="s">
        <v>191</v>
      </c>
      <c r="B41" s="26"/>
      <c r="D41" s="29">
        <v>-7338</v>
      </c>
      <c r="E41" s="21"/>
      <c r="F41" s="29">
        <v>-10217</v>
      </c>
      <c r="G41" s="21"/>
      <c r="H41" s="29">
        <v>-936</v>
      </c>
      <c r="I41" s="27"/>
      <c r="J41" s="29">
        <v>-1039</v>
      </c>
    </row>
    <row r="42" spans="1:10" ht="24" customHeight="1" x14ac:dyDescent="0.7">
      <c r="A42" s="5" t="s">
        <v>145</v>
      </c>
      <c r="B42" s="25"/>
      <c r="D42" s="29">
        <f>SUM(D38:D41)</f>
        <v>83974</v>
      </c>
      <c r="E42" s="27"/>
      <c r="F42" s="29">
        <f>SUM(F38:F41)</f>
        <v>288009</v>
      </c>
      <c r="G42" s="27"/>
      <c r="H42" s="29">
        <f>SUM(H38:H41)</f>
        <v>-13608</v>
      </c>
      <c r="I42" s="27"/>
      <c r="J42" s="29">
        <f>SUM(J38:J41)</f>
        <v>58437</v>
      </c>
    </row>
    <row r="43" spans="1:10" ht="24" customHeight="1" x14ac:dyDescent="0.7">
      <c r="D43" s="21"/>
      <c r="E43" s="21"/>
      <c r="F43" s="21"/>
      <c r="G43" s="21"/>
      <c r="H43" s="21"/>
      <c r="I43" s="21"/>
      <c r="J43" s="27"/>
    </row>
    <row r="44" spans="1:10" ht="24" customHeight="1" x14ac:dyDescent="0.7">
      <c r="A44" s="1" t="s">
        <v>93</v>
      </c>
      <c r="E44" s="4"/>
      <c r="G44" s="4"/>
      <c r="H44" s="2"/>
      <c r="I44" s="4"/>
      <c r="J44" s="3"/>
    </row>
    <row r="45" spans="1:10" ht="24" customHeight="1" x14ac:dyDescent="0.7">
      <c r="D45" s="2"/>
      <c r="E45" s="2"/>
      <c r="F45" s="2"/>
      <c r="G45" s="2"/>
      <c r="H45" s="2"/>
      <c r="I45" s="3"/>
      <c r="J45" s="4" t="s">
        <v>78</v>
      </c>
    </row>
    <row r="46" spans="1:10" ht="24" customHeight="1" x14ac:dyDescent="0.7">
      <c r="A46" s="5" t="s">
        <v>99</v>
      </c>
      <c r="B46" s="6"/>
      <c r="C46" s="6"/>
      <c r="D46" s="7"/>
      <c r="E46" s="7"/>
      <c r="F46" s="7"/>
      <c r="G46" s="7"/>
      <c r="H46" s="7"/>
      <c r="I46" s="8"/>
      <c r="J46" s="7"/>
    </row>
    <row r="47" spans="1:10" ht="24" customHeight="1" x14ac:dyDescent="0.7">
      <c r="A47" s="5" t="s">
        <v>46</v>
      </c>
      <c r="B47" s="6"/>
      <c r="C47" s="6"/>
      <c r="D47" s="7"/>
      <c r="E47" s="7"/>
      <c r="F47" s="7"/>
      <c r="G47" s="7"/>
      <c r="H47" s="9"/>
      <c r="I47" s="8"/>
      <c r="J47" s="9"/>
    </row>
    <row r="48" spans="1:10" ht="24" customHeight="1" x14ac:dyDescent="0.7">
      <c r="A48" s="5" t="s">
        <v>195</v>
      </c>
      <c r="B48" s="6"/>
      <c r="C48" s="6"/>
      <c r="D48" s="7"/>
      <c r="E48" s="7"/>
      <c r="F48" s="7"/>
      <c r="G48" s="7"/>
      <c r="H48" s="9"/>
      <c r="I48" s="8"/>
      <c r="J48" s="9"/>
    </row>
    <row r="49" spans="1:10" ht="24" customHeight="1" x14ac:dyDescent="0.7">
      <c r="B49" s="6"/>
      <c r="C49" s="6"/>
      <c r="D49" s="7"/>
      <c r="E49" s="7"/>
      <c r="F49" s="7"/>
      <c r="G49" s="7"/>
      <c r="H49" s="9"/>
      <c r="I49" s="8"/>
      <c r="J49" s="32" t="s">
        <v>74</v>
      </c>
    </row>
    <row r="50" spans="1:10" ht="24" customHeight="1" x14ac:dyDescent="0.7">
      <c r="D50" s="10"/>
      <c r="E50" s="10" t="s">
        <v>0</v>
      </c>
      <c r="F50" s="10"/>
      <c r="G50" s="11"/>
      <c r="H50" s="12"/>
      <c r="I50" s="12" t="s">
        <v>1</v>
      </c>
      <c r="J50" s="12"/>
    </row>
    <row r="51" spans="1:10" ht="24" customHeight="1" x14ac:dyDescent="0.7">
      <c r="B51" s="14"/>
      <c r="C51" s="14"/>
      <c r="D51" s="15">
        <v>2565</v>
      </c>
      <c r="E51" s="16"/>
      <c r="F51" s="15">
        <v>2564</v>
      </c>
      <c r="G51" s="16"/>
      <c r="H51" s="15">
        <v>2565</v>
      </c>
      <c r="I51" s="16"/>
      <c r="J51" s="15">
        <v>2564</v>
      </c>
    </row>
    <row r="52" spans="1:10" ht="24" customHeight="1" x14ac:dyDescent="0.7">
      <c r="A52" s="33" t="s">
        <v>47</v>
      </c>
      <c r="B52" s="33"/>
      <c r="D52" s="21"/>
      <c r="E52" s="34"/>
      <c r="F52" s="21"/>
      <c r="G52" s="24"/>
      <c r="H52" s="35"/>
      <c r="I52" s="22"/>
      <c r="J52" s="35"/>
    </row>
    <row r="53" spans="1:10" ht="24" customHeight="1" x14ac:dyDescent="0.7">
      <c r="A53" s="26" t="s">
        <v>139</v>
      </c>
      <c r="B53" s="26"/>
      <c r="D53" s="36">
        <v>0</v>
      </c>
      <c r="E53" s="34"/>
      <c r="F53" s="36">
        <v>0</v>
      </c>
      <c r="G53" s="34"/>
      <c r="H53" s="34">
        <v>-48200</v>
      </c>
      <c r="I53" s="37"/>
      <c r="J53" s="34">
        <v>-82000</v>
      </c>
    </row>
    <row r="54" spans="1:10" ht="24" customHeight="1" x14ac:dyDescent="0.7">
      <c r="A54" s="28" t="s">
        <v>154</v>
      </c>
      <c r="B54" s="26"/>
      <c r="D54" s="36">
        <v>792</v>
      </c>
      <c r="E54" s="34"/>
      <c r="F54" s="36">
        <v>127</v>
      </c>
      <c r="G54" s="34"/>
      <c r="H54" s="34">
        <v>182</v>
      </c>
      <c r="I54" s="37"/>
      <c r="J54" s="34">
        <v>26</v>
      </c>
    </row>
    <row r="55" spans="1:10" ht="24" customHeight="1" x14ac:dyDescent="0.7">
      <c r="A55" s="28" t="s">
        <v>155</v>
      </c>
      <c r="B55" s="26"/>
      <c r="D55" s="36">
        <v>-77211</v>
      </c>
      <c r="E55" s="34"/>
      <c r="F55" s="36">
        <v>-51735</v>
      </c>
      <c r="G55" s="34"/>
      <c r="H55" s="36">
        <v>-2003</v>
      </c>
      <c r="I55" s="37"/>
      <c r="J55" s="36">
        <v>-1532</v>
      </c>
    </row>
    <row r="56" spans="1:10" ht="24" customHeight="1" x14ac:dyDescent="0.7">
      <c r="A56" s="26" t="s">
        <v>110</v>
      </c>
      <c r="B56" s="26"/>
      <c r="D56" s="36">
        <v>0</v>
      </c>
      <c r="E56" s="34"/>
      <c r="F56" s="36">
        <v>-50</v>
      </c>
      <c r="G56" s="34"/>
      <c r="H56" s="36">
        <v>0</v>
      </c>
      <c r="I56" s="37"/>
      <c r="J56" s="36">
        <v>0</v>
      </c>
    </row>
    <row r="57" spans="1:10" ht="24" customHeight="1" x14ac:dyDescent="0.7">
      <c r="A57" s="26" t="s">
        <v>135</v>
      </c>
      <c r="B57" s="26"/>
      <c r="D57" s="36">
        <v>295905</v>
      </c>
      <c r="E57" s="34"/>
      <c r="F57" s="36">
        <v>573317</v>
      </c>
      <c r="G57" s="34"/>
      <c r="H57" s="36">
        <v>295905</v>
      </c>
      <c r="I57" s="37"/>
      <c r="J57" s="36">
        <v>573317</v>
      </c>
    </row>
    <row r="58" spans="1:10" ht="24" customHeight="1" x14ac:dyDescent="0.7">
      <c r="A58" s="26" t="s">
        <v>105</v>
      </c>
      <c r="B58" s="26"/>
      <c r="D58" s="29">
        <v>7</v>
      </c>
      <c r="E58" s="34"/>
      <c r="F58" s="29">
        <v>8</v>
      </c>
      <c r="G58" s="34"/>
      <c r="H58" s="38">
        <v>11950</v>
      </c>
      <c r="I58" s="37"/>
      <c r="J58" s="38">
        <v>9067</v>
      </c>
    </row>
    <row r="59" spans="1:10" ht="24" customHeight="1" x14ac:dyDescent="0.7">
      <c r="A59" s="5" t="s">
        <v>168</v>
      </c>
      <c r="B59" s="39"/>
      <c r="D59" s="29">
        <f>SUM(D53:E58)</f>
        <v>219493</v>
      </c>
      <c r="E59" s="34"/>
      <c r="F59" s="29">
        <f>SUM(F53:G58)</f>
        <v>521667</v>
      </c>
      <c r="G59" s="34"/>
      <c r="H59" s="29">
        <f>SUM(H53:H58)</f>
        <v>257834</v>
      </c>
      <c r="I59" s="37"/>
      <c r="J59" s="29">
        <f>SUM(J53:J58)</f>
        <v>498878</v>
      </c>
    </row>
    <row r="60" spans="1:10" ht="24" customHeight="1" x14ac:dyDescent="0.7">
      <c r="A60" s="33" t="s">
        <v>48</v>
      </c>
      <c r="B60" s="33"/>
      <c r="D60" s="34"/>
      <c r="E60" s="21"/>
      <c r="F60" s="34"/>
      <c r="G60" s="21"/>
      <c r="H60" s="34"/>
      <c r="I60" s="21"/>
      <c r="J60" s="34"/>
    </row>
    <row r="61" spans="1:10" ht="24" customHeight="1" x14ac:dyDescent="0.7">
      <c r="A61" s="26" t="s">
        <v>156</v>
      </c>
      <c r="B61" s="26"/>
      <c r="D61" s="34">
        <v>262263</v>
      </c>
      <c r="E61" s="34"/>
      <c r="F61" s="34">
        <v>-132194</v>
      </c>
      <c r="G61" s="34"/>
      <c r="H61" s="34">
        <v>240000</v>
      </c>
      <c r="I61" s="37"/>
      <c r="J61" s="34">
        <v>30000</v>
      </c>
    </row>
    <row r="62" spans="1:10" ht="24" customHeight="1" x14ac:dyDescent="0.7">
      <c r="A62" s="28" t="s">
        <v>165</v>
      </c>
      <c r="B62" s="26"/>
      <c r="D62" s="34">
        <v>-27483</v>
      </c>
      <c r="E62" s="34"/>
      <c r="F62" s="34">
        <v>-22334</v>
      </c>
      <c r="G62" s="34"/>
      <c r="H62" s="34">
        <v>-6515</v>
      </c>
      <c r="I62" s="37"/>
      <c r="J62" s="34">
        <v>-4527</v>
      </c>
    </row>
    <row r="63" spans="1:10" ht="24" customHeight="1" x14ac:dyDescent="0.7">
      <c r="A63" s="28" t="s">
        <v>150</v>
      </c>
      <c r="B63" s="26"/>
      <c r="D63" s="34">
        <v>-252660</v>
      </c>
      <c r="E63" s="34"/>
      <c r="F63" s="34">
        <v>-200160</v>
      </c>
      <c r="G63" s="34"/>
      <c r="H63" s="34">
        <v>-195000</v>
      </c>
      <c r="I63" s="37"/>
      <c r="J63" s="34">
        <v>-142500</v>
      </c>
    </row>
    <row r="64" spans="1:10" ht="24" customHeight="1" x14ac:dyDescent="0.7">
      <c r="A64" s="28" t="s">
        <v>130</v>
      </c>
      <c r="B64" s="26"/>
      <c r="D64" s="40">
        <v>-279892</v>
      </c>
      <c r="E64" s="34"/>
      <c r="F64" s="40">
        <v>-424665</v>
      </c>
      <c r="G64" s="34"/>
      <c r="H64" s="40">
        <v>-279892</v>
      </c>
      <c r="I64" s="37"/>
      <c r="J64" s="40">
        <v>-424665</v>
      </c>
    </row>
    <row r="65" spans="1:10" ht="24" customHeight="1" x14ac:dyDescent="0.7">
      <c r="A65" s="5" t="s">
        <v>169</v>
      </c>
      <c r="B65" s="39"/>
      <c r="D65" s="29">
        <f>SUM(D61:D64)</f>
        <v>-297772</v>
      </c>
      <c r="E65" s="34"/>
      <c r="F65" s="29">
        <f>SUM(F61:F64)</f>
        <v>-779353</v>
      </c>
      <c r="G65" s="34"/>
      <c r="H65" s="29">
        <f>SUM(H61:H64)</f>
        <v>-241407</v>
      </c>
      <c r="I65" s="37"/>
      <c r="J65" s="29">
        <f>SUM(J61:J64)</f>
        <v>-541692</v>
      </c>
    </row>
    <row r="66" spans="1:10" ht="24" customHeight="1" x14ac:dyDescent="0.7">
      <c r="A66" s="33" t="s">
        <v>194</v>
      </c>
      <c r="B66" s="39"/>
      <c r="D66" s="27">
        <f>SUM(,D65,D59,D42)</f>
        <v>5695</v>
      </c>
      <c r="E66" s="34"/>
      <c r="F66" s="27">
        <f>SUM(,F65,F59,F42)</f>
        <v>30323</v>
      </c>
      <c r="G66" s="34"/>
      <c r="H66" s="27">
        <f>SUM(,H65,H59,H42)</f>
        <v>2819</v>
      </c>
      <c r="I66" s="37"/>
      <c r="J66" s="27">
        <f>SUM(,J65,J59,J42)</f>
        <v>15623</v>
      </c>
    </row>
    <row r="67" spans="1:10" ht="24" customHeight="1" x14ac:dyDescent="0.7">
      <c r="A67" s="1" t="s">
        <v>81</v>
      </c>
      <c r="D67" s="29">
        <f>BS!F11</f>
        <v>78109</v>
      </c>
      <c r="E67" s="34"/>
      <c r="F67" s="29">
        <v>55544</v>
      </c>
      <c r="G67" s="34"/>
      <c r="H67" s="29">
        <f>BS!J11</f>
        <v>20294</v>
      </c>
      <c r="I67" s="37"/>
      <c r="J67" s="29">
        <v>15137</v>
      </c>
    </row>
    <row r="68" spans="1:10" ht="24" customHeight="1" thickBot="1" x14ac:dyDescent="0.75">
      <c r="A68" s="33" t="s">
        <v>82</v>
      </c>
      <c r="B68" s="39"/>
      <c r="C68" s="41"/>
      <c r="D68" s="42">
        <f>SUM(D66:D67)</f>
        <v>83804</v>
      </c>
      <c r="E68" s="34"/>
      <c r="F68" s="42">
        <f>SUM(F66:F67)</f>
        <v>85867</v>
      </c>
      <c r="G68" s="34"/>
      <c r="H68" s="42">
        <f>SUM(H66:H67)</f>
        <v>23113</v>
      </c>
      <c r="I68" s="37"/>
      <c r="J68" s="42">
        <f>SUM(J66:J67)</f>
        <v>30760</v>
      </c>
    </row>
    <row r="69" spans="1:10" ht="24" customHeight="1" thickTop="1" x14ac:dyDescent="0.7">
      <c r="A69" s="39"/>
      <c r="B69" s="39"/>
      <c r="D69" s="21">
        <f>SUM(D68-BS!D11)</f>
        <v>0</v>
      </c>
      <c r="E69" s="34"/>
      <c r="F69" s="21">
        <f>F68-85867</f>
        <v>0</v>
      </c>
      <c r="G69" s="34"/>
      <c r="H69" s="21">
        <f>SUM(H68-BS!H11)</f>
        <v>0</v>
      </c>
      <c r="I69" s="37"/>
      <c r="J69" s="21">
        <f>J68-30760</f>
        <v>0</v>
      </c>
    </row>
    <row r="70" spans="1:10" ht="24" customHeight="1" x14ac:dyDescent="0.7">
      <c r="A70" s="43" t="s">
        <v>114</v>
      </c>
      <c r="B70" s="39"/>
      <c r="D70" s="21"/>
      <c r="E70" s="34"/>
      <c r="F70" s="21"/>
      <c r="G70" s="34"/>
      <c r="H70" s="21"/>
      <c r="I70" s="37"/>
      <c r="J70" s="21"/>
    </row>
    <row r="71" spans="1:10" ht="24" customHeight="1" x14ac:dyDescent="0.7">
      <c r="A71" s="44" t="s">
        <v>115</v>
      </c>
      <c r="B71" s="39"/>
      <c r="D71" s="21"/>
      <c r="E71" s="34"/>
      <c r="F71" s="21"/>
      <c r="G71" s="34"/>
      <c r="H71" s="21"/>
      <c r="I71" s="37"/>
      <c r="J71" s="21"/>
    </row>
    <row r="72" spans="1:10" ht="24" customHeight="1" x14ac:dyDescent="0.7">
      <c r="A72" s="45" t="s">
        <v>157</v>
      </c>
      <c r="B72" s="39"/>
      <c r="D72" s="1">
        <v>4105</v>
      </c>
      <c r="E72" s="34"/>
      <c r="F72" s="1">
        <v>3231</v>
      </c>
      <c r="G72" s="34"/>
      <c r="H72" s="1">
        <v>61</v>
      </c>
      <c r="I72" s="37"/>
      <c r="J72" s="1">
        <v>55</v>
      </c>
    </row>
    <row r="73" spans="1:10" ht="24" customHeight="1" x14ac:dyDescent="0.7">
      <c r="A73" s="45" t="s">
        <v>166</v>
      </c>
      <c r="B73" s="39"/>
      <c r="D73" s="1">
        <v>26776</v>
      </c>
      <c r="E73" s="34"/>
      <c r="F73" s="1">
        <v>10508</v>
      </c>
      <c r="G73" s="34"/>
      <c r="H73" s="1">
        <v>7990</v>
      </c>
      <c r="I73" s="37"/>
      <c r="J73" s="21">
        <v>206</v>
      </c>
    </row>
    <row r="74" spans="1:10" ht="24" customHeight="1" x14ac:dyDescent="0.7">
      <c r="E74" s="4"/>
      <c r="G74" s="4"/>
      <c r="H74" s="2"/>
      <c r="I74" s="4"/>
      <c r="J74" s="2"/>
    </row>
    <row r="75" spans="1:10" ht="24" customHeight="1" x14ac:dyDescent="0.7">
      <c r="A75" s="1" t="s">
        <v>93</v>
      </c>
      <c r="E75" s="4"/>
      <c r="G75" s="4"/>
      <c r="H75" s="2"/>
      <c r="I75" s="4"/>
      <c r="J75" s="3"/>
    </row>
  </sheetData>
  <printOptions horizontalCentered="1"/>
  <pageMargins left="0.61" right="0.23622047244094499" top="0.75" bottom="0.196850393700787" header="0.31496062992126" footer="0.31496062992126"/>
  <pageSetup paperSize="9" scale="70" fitToHeight="7" orientation="portrait" r:id="rId1"/>
  <rowBreaks count="3" manualBreakCount="3">
    <brk id="44" max="16383" man="1"/>
    <brk id="111" max="16383" man="1"/>
    <brk id="1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CE1</vt:lpstr>
      <vt:lpstr>CE2</vt:lpstr>
      <vt:lpstr>CF</vt:lpstr>
      <vt:lpstr>BS!Print_Area</vt:lpstr>
      <vt:lpstr>'CE1'!Print_Area</vt:lpstr>
      <vt:lpstr>'CE2'!Print_Area</vt:lpstr>
      <vt:lpstr>CF!Print_Area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SSS</dc:creator>
  <cp:lastModifiedBy>Kullakarn Cheenpun</cp:lastModifiedBy>
  <cp:lastPrinted>2022-11-03T07:17:41Z</cp:lastPrinted>
  <dcterms:created xsi:type="dcterms:W3CDTF">2010-01-22T05:36:11Z</dcterms:created>
  <dcterms:modified xsi:type="dcterms:W3CDTF">2022-11-11T11:13:29Z</dcterms:modified>
</cp:coreProperties>
</file>