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726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D:\D\จดหมายตลาดหลักทรัพย์\จดหมายตลาดหลักทรัพย์-2022\Q4-2022\"/>
    </mc:Choice>
  </mc:AlternateContent>
  <xr:revisionPtr revIDLastSave="0" documentId="8_{5BB331C3-FCF9-404B-A39B-A7B71ECC0EF5}" xr6:coauthVersionLast="47" xr6:coauthVersionMax="47" xr10:uidLastSave="{00000000-0000-0000-0000-000000000000}"/>
  <bookViews>
    <workbookView xWindow="-110" yWindow="-110" windowWidth="19420" windowHeight="10420" activeTab="4" xr2:uid="{00000000-000D-0000-FFFF-FFFF00000000}"/>
  </bookViews>
  <sheets>
    <sheet name="BS" sheetId="1" r:id="rId1"/>
    <sheet name="PL" sheetId="2" r:id="rId2"/>
    <sheet name="CE1" sheetId="3" r:id="rId3"/>
    <sheet name="CE2" sheetId="4" r:id="rId4"/>
    <sheet name="CF" sheetId="5" r:id="rId5"/>
  </sheets>
  <definedNames>
    <definedName name="_xlnm.Print_Area" localSheetId="0">BS!$A$1:$K$97</definedName>
    <definedName name="_xlnm.Print_Area" localSheetId="2">'CE1'!$A$1:$T$30</definedName>
    <definedName name="_xlnm.Print_Area" localSheetId="3">'CE2'!$A$1:$H$30</definedName>
    <definedName name="_xlnm.Print_Area" localSheetId="4">CF!$A$1:$I$76</definedName>
    <definedName name="_xlnm.Print_Area" localSheetId="1">PL!$A$1:$J$131</definedName>
    <definedName name="Z_97CA589E_D213_4CE5_906B_03755602F42E_.wvu.PrintArea" localSheetId="0" hidden="1">BS!$A$1:$D$114</definedName>
    <definedName name="Z_97CA589E_D213_4CE5_906B_03755602F42E_.wvu.PrintArea" localSheetId="2" hidden="1">'CE1'!$A$1:$E$36</definedName>
    <definedName name="Z_97CA589E_D213_4CE5_906B_03755602F42E_.wvu.PrintArea" localSheetId="3" hidden="1">'CE2'!$A$28:$J$31</definedName>
    <definedName name="Z_97CA589E_D213_4CE5_906B_03755602F42E_.wvu.PrintArea" localSheetId="4" hidden="1">CF!#REF!</definedName>
    <definedName name="Z_97CA589E_D213_4CE5_906B_03755602F42E_.wvu.PrintArea" localSheetId="1" hidden="1">PL!#REF!</definedName>
    <definedName name="Z_D8C7D22C_2CF5_4E8E_84F1_5667088BD53E_.wvu.PrintArea" localSheetId="0" hidden="1">BS!$A$1:$D$114</definedName>
    <definedName name="Z_D8C7D22C_2CF5_4E8E_84F1_5667088BD53E_.wvu.PrintArea" localSheetId="2" hidden="1">'CE1'!$A$1:$E$36</definedName>
    <definedName name="Z_D8C7D22C_2CF5_4E8E_84F1_5667088BD53E_.wvu.PrintArea" localSheetId="3" hidden="1">'CE2'!$A$28:$J$31</definedName>
    <definedName name="Z_D8C7D22C_2CF5_4E8E_84F1_5667088BD53E_.wvu.PrintArea" localSheetId="4" hidden="1">CF!#REF!</definedName>
    <definedName name="Z_D8C7D22C_2CF5_4E8E_84F1_5667088BD53E_.wvu.PrintArea" localSheetId="1" hidden="1">PL!#REF!</definedName>
  </definedNames>
  <calcPr calcId="191029"/>
  <customWorkbookViews>
    <customWorkbookView name="Ernst &amp; Young - Personal View" guid="{97CA589E-D213-4CE5-906B-03755602F42E}" mergeInterval="0" personalView="1" maximized="1" xWindow="1" yWindow="1" windowWidth="1276" windowHeight="550" activeSheetId="2"/>
    <customWorkbookView name="Suwannee.Wongake - Personal View" guid="{D8C7D22C-2CF5-4E8E-84F1-5667088BD53E}" mergeInterval="0" personalView="1" maximized="1" xWindow="1" yWindow="1" windowWidth="1436" windowHeight="652" activeSheetId="2" showComments="commIndAndComment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88" i="1" l="1"/>
  <c r="D21" i="2"/>
  <c r="D50" i="1"/>
  <c r="B20" i="4"/>
  <c r="D22" i="4"/>
  <c r="D20" i="4"/>
  <c r="F19" i="4"/>
  <c r="H19" i="4" s="1"/>
  <c r="H21" i="4"/>
  <c r="F12" i="4"/>
  <c r="H12" i="4" s="1"/>
  <c r="D13" i="4"/>
  <c r="D15" i="4" s="1"/>
  <c r="B13" i="4"/>
  <c r="B15" i="4" s="1"/>
  <c r="B22" i="4" l="1"/>
  <c r="F57" i="1" l="1"/>
  <c r="F50" i="1"/>
  <c r="F27" i="1"/>
  <c r="J27" i="1"/>
  <c r="H27" i="1"/>
  <c r="J18" i="1"/>
  <c r="F18" i="1"/>
  <c r="I66" i="5" l="1"/>
  <c r="I59" i="5"/>
  <c r="E66" i="5"/>
  <c r="E59" i="5"/>
  <c r="J101" i="2"/>
  <c r="J84" i="2"/>
  <c r="J77" i="2"/>
  <c r="F101" i="2"/>
  <c r="F84" i="2"/>
  <c r="F77" i="2"/>
  <c r="J35" i="2"/>
  <c r="J21" i="2"/>
  <c r="J14" i="2"/>
  <c r="F35" i="2"/>
  <c r="F21" i="2"/>
  <c r="F14" i="2"/>
  <c r="H74" i="1"/>
  <c r="F22" i="2" l="1"/>
  <c r="F26" i="2" s="1"/>
  <c r="F28" i="2" s="1"/>
  <c r="F37" i="2" s="1"/>
  <c r="J22" i="2"/>
  <c r="J26" i="2" s="1"/>
  <c r="J28" i="2" s="1"/>
  <c r="J37" i="2" s="1"/>
  <c r="F85" i="2"/>
  <c r="F89" i="2" s="1"/>
  <c r="F91" i="2" s="1"/>
  <c r="F103" i="2" s="1"/>
  <c r="J85" i="2"/>
  <c r="J89" i="2" s="1"/>
  <c r="J91" i="2" s="1"/>
  <c r="D57" i="1"/>
  <c r="H57" i="1"/>
  <c r="J57" i="1"/>
  <c r="J103" i="2" l="1"/>
  <c r="F11" i="4"/>
  <c r="J86" i="1"/>
  <c r="J87" i="1"/>
  <c r="H11" i="4" l="1"/>
  <c r="F13" i="4"/>
  <c r="H50" i="1"/>
  <c r="J50" i="1"/>
  <c r="F15" i="4" l="1"/>
  <c r="H13" i="4"/>
  <c r="P22" i="3"/>
  <c r="H101" i="2" l="1"/>
  <c r="D101" i="2"/>
  <c r="H35" i="2"/>
  <c r="D35" i="2"/>
  <c r="H21" i="2"/>
  <c r="D77" i="2" l="1"/>
  <c r="G59" i="5" l="1"/>
  <c r="G66" i="5"/>
  <c r="F86" i="1" l="1"/>
  <c r="F87" i="1"/>
  <c r="F84" i="1"/>
  <c r="F82" i="1"/>
  <c r="F79" i="1"/>
  <c r="F76" i="1"/>
  <c r="F74" i="1"/>
  <c r="D27" i="1"/>
  <c r="H18" i="1"/>
  <c r="D18" i="1"/>
  <c r="H28" i="1" l="1"/>
  <c r="J28" i="1"/>
  <c r="F28" i="1"/>
  <c r="F58" i="1"/>
  <c r="J58" i="1"/>
  <c r="D28" i="1"/>
  <c r="J89" i="1"/>
  <c r="H58" i="1"/>
  <c r="D58" i="1"/>
  <c r="J90" i="1" l="1"/>
  <c r="J91" i="1" s="1"/>
  <c r="I9" i="5" l="1"/>
  <c r="I28" i="5" s="1"/>
  <c r="I38" i="5" s="1"/>
  <c r="I42" i="5" s="1"/>
  <c r="I67" i="5" s="1"/>
  <c r="J117" i="2"/>
  <c r="J114" i="2"/>
  <c r="F114" i="2"/>
  <c r="E9" i="5"/>
  <c r="E28" i="5" s="1"/>
  <c r="E38" i="5" s="1"/>
  <c r="E42" i="5" s="1"/>
  <c r="E67" i="5" s="1"/>
  <c r="C68" i="5"/>
  <c r="G68" i="5"/>
  <c r="I69" i="5" l="1"/>
  <c r="N14" i="3"/>
  <c r="F117" i="2"/>
  <c r="H77" i="2"/>
  <c r="H86" i="1" l="1"/>
  <c r="N16" i="3" l="1"/>
  <c r="N18" i="3" s="1"/>
  <c r="L16" i="3"/>
  <c r="L18" i="3" s="1"/>
  <c r="J16" i="3"/>
  <c r="J18" i="3" s="1"/>
  <c r="H16" i="3"/>
  <c r="H18" i="3" s="1"/>
  <c r="F16" i="3"/>
  <c r="F18" i="3" s="1"/>
  <c r="D16" i="3"/>
  <c r="D18" i="3" s="1"/>
  <c r="B16" i="3"/>
  <c r="B18" i="3" s="1"/>
  <c r="R17" i="3"/>
  <c r="T17" i="3" s="1"/>
  <c r="R14" i="3"/>
  <c r="T14" i="3" s="1"/>
  <c r="R13" i="3"/>
  <c r="T13" i="3" l="1"/>
  <c r="B23" i="3"/>
  <c r="D23" i="3"/>
  <c r="R24" i="3" l="1"/>
  <c r="T24" i="3" s="1"/>
  <c r="C66" i="5"/>
  <c r="D25" i="3" l="1"/>
  <c r="R20" i="3" l="1"/>
  <c r="T20" i="3" l="1"/>
  <c r="F88" i="1"/>
  <c r="F89" i="1" s="1"/>
  <c r="F90" i="1" s="1"/>
  <c r="F91" i="1" s="1"/>
  <c r="H14" i="4"/>
  <c r="H17" i="4"/>
  <c r="H10" i="4"/>
  <c r="H15" i="4" s="1"/>
  <c r="F51" i="2" l="1"/>
  <c r="F48" i="2"/>
  <c r="J51" i="2"/>
  <c r="J48" i="2"/>
  <c r="E69" i="5" l="1"/>
  <c r="C59" i="5" l="1"/>
  <c r="H14" i="2" l="1"/>
  <c r="D14" i="2"/>
  <c r="D22" i="2" l="1"/>
  <c r="H22" i="2"/>
  <c r="H26" i="2" l="1"/>
  <c r="H28" i="2" s="1"/>
  <c r="D26" i="2"/>
  <c r="D28" i="2" s="1"/>
  <c r="H48" i="2" l="1"/>
  <c r="H55" i="2" s="1"/>
  <c r="H37" i="2"/>
  <c r="H51" i="2" s="1"/>
  <c r="D48" i="2"/>
  <c r="D55" i="2" s="1"/>
  <c r="D37" i="2"/>
  <c r="D51" i="2" s="1"/>
  <c r="H84" i="2"/>
  <c r="D84" i="2"/>
  <c r="D85" i="2" l="1"/>
  <c r="R21" i="3"/>
  <c r="L23" i="3"/>
  <c r="L25" i="3" s="1"/>
  <c r="D86" i="1" s="1"/>
  <c r="J23" i="3"/>
  <c r="J25" i="3" s="1"/>
  <c r="H23" i="3"/>
  <c r="H25" i="3" s="1"/>
  <c r="F23" i="3"/>
  <c r="F25" i="3" s="1"/>
  <c r="B25" i="3"/>
  <c r="D74" i="1" s="1"/>
  <c r="D89" i="2" l="1"/>
  <c r="C9" i="5" s="1"/>
  <c r="H85" i="2"/>
  <c r="H89" i="2" s="1"/>
  <c r="C28" i="5" l="1"/>
  <c r="C38" i="5" s="1"/>
  <c r="C42" i="5" s="1"/>
  <c r="C67" i="5" s="1"/>
  <c r="C69" i="5" s="1"/>
  <c r="C70" i="5" s="1"/>
  <c r="D91" i="2"/>
  <c r="D114" i="2" s="1"/>
  <c r="D121" i="2" s="1"/>
  <c r="G9" i="5"/>
  <c r="G28" i="5" s="1"/>
  <c r="H91" i="2"/>
  <c r="F18" i="4" s="1"/>
  <c r="H18" i="4" l="1"/>
  <c r="F20" i="4"/>
  <c r="N21" i="3"/>
  <c r="T21" i="3" s="1"/>
  <c r="D103" i="2" s="1"/>
  <c r="D117" i="2" s="1"/>
  <c r="H114" i="2"/>
  <c r="H103" i="2"/>
  <c r="H117" i="2" s="1"/>
  <c r="G38" i="5"/>
  <c r="G42" i="5" s="1"/>
  <c r="H20" i="4" l="1"/>
  <c r="H22" i="4" s="1"/>
  <c r="F22" i="4"/>
  <c r="H121" i="2"/>
  <c r="N23" i="3"/>
  <c r="N25" i="3" s="1"/>
  <c r="D87" i="1" s="1"/>
  <c r="G67" i="5"/>
  <c r="P23" i="3"/>
  <c r="P25" i="3" s="1"/>
  <c r="P16" i="3"/>
  <c r="P18" i="3" s="1"/>
  <c r="R15" i="3"/>
  <c r="T15" i="3" s="1"/>
  <c r="H89" i="1" l="1"/>
  <c r="H90" i="1" s="1"/>
  <c r="H91" i="1" s="1"/>
  <c r="G69" i="5"/>
  <c r="G70" i="5" s="1"/>
  <c r="R22" i="3"/>
  <c r="T22" i="3" s="1"/>
  <c r="T23" i="3" s="1"/>
  <c r="R16" i="3"/>
  <c r="R18" i="3" s="1"/>
  <c r="H23" i="4" l="1"/>
  <c r="R23" i="3"/>
  <c r="R25" i="3" s="1"/>
  <c r="D89" i="1" s="1"/>
  <c r="D90" i="1" s="1"/>
  <c r="D91" i="1" s="1"/>
  <c r="T16" i="3"/>
  <c r="T18" i="3" s="1"/>
  <c r="T25" i="3"/>
  <c r="T26" i="3" l="1"/>
</calcChain>
</file>

<file path=xl/sharedStrings.xml><?xml version="1.0" encoding="utf-8"?>
<sst xmlns="http://schemas.openxmlformats.org/spreadsheetml/2006/main" count="393" uniqueCount="237">
  <si>
    <t>(Unit: Thousand Baht)</t>
  </si>
  <si>
    <t>Consolidated financial statements</t>
  </si>
  <si>
    <t>Separate financial statements</t>
  </si>
  <si>
    <t>Note</t>
  </si>
  <si>
    <t>(Unaudited</t>
  </si>
  <si>
    <t>(Audited)</t>
  </si>
  <si>
    <t>but reviewed)</t>
  </si>
  <si>
    <t>Assets</t>
  </si>
  <si>
    <t>Current assets</t>
  </si>
  <si>
    <t>Total current assets</t>
  </si>
  <si>
    <t>Non-current assets</t>
  </si>
  <si>
    <t>Total non-current assets</t>
  </si>
  <si>
    <t>Total assets</t>
  </si>
  <si>
    <t>Liabilities and shareholders' equity</t>
  </si>
  <si>
    <t>Current liabilities</t>
  </si>
  <si>
    <t>Total current liabilities</t>
  </si>
  <si>
    <t>Non-current liabilities</t>
  </si>
  <si>
    <t>Total non-current liabilities</t>
  </si>
  <si>
    <t xml:space="preserve">Total liabilities </t>
  </si>
  <si>
    <t>Shareholders' equity</t>
  </si>
  <si>
    <t>Retained earnings</t>
  </si>
  <si>
    <t>Total shareholders' equity</t>
  </si>
  <si>
    <t>Total liabilities and shareholders' equity</t>
  </si>
  <si>
    <t>Directors</t>
  </si>
  <si>
    <t xml:space="preserve">(Unaudited but reviewed) </t>
  </si>
  <si>
    <t>Revenues</t>
  </si>
  <si>
    <t>Other income</t>
  </si>
  <si>
    <t>Total revenues</t>
  </si>
  <si>
    <t>Expenses</t>
  </si>
  <si>
    <t>Administrative expenses</t>
  </si>
  <si>
    <t>Total expenses</t>
  </si>
  <si>
    <t>Finance cost</t>
  </si>
  <si>
    <t>Basic earnings per share</t>
  </si>
  <si>
    <t>Cash flows from operating activities:</t>
  </si>
  <si>
    <t xml:space="preserve">   Depreciation and amortisation</t>
  </si>
  <si>
    <t xml:space="preserve">   operating assets and liabilities</t>
  </si>
  <si>
    <t>(Increase) decrease in operating assets</t>
  </si>
  <si>
    <t xml:space="preserve">   Inventories</t>
  </si>
  <si>
    <t xml:space="preserve">   Other current assets</t>
  </si>
  <si>
    <t xml:space="preserve">   Other non-current assets</t>
  </si>
  <si>
    <t>Increase (decrease) in operating liabilities</t>
  </si>
  <si>
    <t xml:space="preserve">   Other current liabilities</t>
  </si>
  <si>
    <t xml:space="preserve">   Cash paid for interest expenses</t>
  </si>
  <si>
    <t>Cash flows from investing activities:</t>
  </si>
  <si>
    <t xml:space="preserve"> </t>
  </si>
  <si>
    <t>Cash flows from financing activities:</t>
  </si>
  <si>
    <t>Cash and cash equivalents at beginning of period</t>
  </si>
  <si>
    <t xml:space="preserve">Cash and cash equivalents at end of period </t>
  </si>
  <si>
    <t>Supplemental cash flows information</t>
  </si>
  <si>
    <t>Non-cash transactions:</t>
  </si>
  <si>
    <t>(Unaudited but reviewed)</t>
  </si>
  <si>
    <t xml:space="preserve">Issued and paid-up </t>
  </si>
  <si>
    <t>share capital</t>
  </si>
  <si>
    <t>statutory reserve</t>
  </si>
  <si>
    <t>Unappropriated</t>
  </si>
  <si>
    <t>Total</t>
  </si>
  <si>
    <t>Other comprehensive income:</t>
  </si>
  <si>
    <t>Other comprehensive income for the period</t>
  </si>
  <si>
    <t>Total comprehensive income for the period</t>
  </si>
  <si>
    <t>Profit attributable to:</t>
  </si>
  <si>
    <t>Equity holders of the Company</t>
  </si>
  <si>
    <t>Total comprehensive income attributable to:</t>
  </si>
  <si>
    <t>Total other</t>
  </si>
  <si>
    <t>components of</t>
  </si>
  <si>
    <t>shareholders'</t>
  </si>
  <si>
    <t>equity</t>
  </si>
  <si>
    <t>Issued and</t>
  </si>
  <si>
    <t xml:space="preserve">paid-up </t>
  </si>
  <si>
    <t>Capital reserve</t>
  </si>
  <si>
    <t>payment</t>
  </si>
  <si>
    <t>Profit for the period</t>
  </si>
  <si>
    <t xml:space="preserve">   Profit attributable to equity holders of the Company</t>
  </si>
  <si>
    <t xml:space="preserve">   Trade and other payables</t>
  </si>
  <si>
    <t xml:space="preserve">   Trade and other receivables</t>
  </si>
  <si>
    <t>The accompanying notes are an integral part of the interim financial statements.</t>
  </si>
  <si>
    <t>Share of profit from investment in associate</t>
  </si>
  <si>
    <t xml:space="preserve">   Share of profit from investment in associate</t>
  </si>
  <si>
    <t xml:space="preserve">   to net cash provided by (paid from) operating activities:</t>
  </si>
  <si>
    <t>Tipco Foods Public Company Limited and its subsidiaries</t>
  </si>
  <si>
    <t>Cash paid for acquisition of intangible assets</t>
  </si>
  <si>
    <t>Interest received</t>
  </si>
  <si>
    <t>Change in the interest</t>
  </si>
  <si>
    <t xml:space="preserve"> of the associate</t>
  </si>
  <si>
    <t xml:space="preserve">transactions of </t>
  </si>
  <si>
    <t>the associate</t>
  </si>
  <si>
    <t>comprehensive income</t>
  </si>
  <si>
    <t>in associate</t>
  </si>
  <si>
    <t xml:space="preserve">the associated company </t>
  </si>
  <si>
    <t xml:space="preserve">for share-based </t>
  </si>
  <si>
    <t xml:space="preserve">Other comprehensive income to be reclassified </t>
  </si>
  <si>
    <t xml:space="preserve">    to profit or loss in subsequent periods:</t>
  </si>
  <si>
    <t>which did not result</t>
  </si>
  <si>
    <t xml:space="preserve">than book value </t>
  </si>
  <si>
    <t>in a loss of control</t>
  </si>
  <si>
    <t xml:space="preserve">in subsidiaries of </t>
  </si>
  <si>
    <t xml:space="preserve">   Dividend income from associate</t>
  </si>
  <si>
    <t>Dividend paid</t>
  </si>
  <si>
    <t xml:space="preserve">Profit before income tax </t>
  </si>
  <si>
    <t xml:space="preserve">Adjustments to reconcile profit before income tax  </t>
  </si>
  <si>
    <t>Dividend received from associate</t>
  </si>
  <si>
    <t>Profit or loss:</t>
  </si>
  <si>
    <t>shareholders'equity</t>
  </si>
  <si>
    <t xml:space="preserve">   Cash paid for corporate income tax</t>
  </si>
  <si>
    <t>Non-controlling</t>
  </si>
  <si>
    <t xml:space="preserve"> interests of </t>
  </si>
  <si>
    <t>subsidiary acquired</t>
  </si>
  <si>
    <t>by the Company</t>
  </si>
  <si>
    <t>at price higher</t>
  </si>
  <si>
    <t>than book value</t>
  </si>
  <si>
    <t xml:space="preserve"> of the associated</t>
  </si>
  <si>
    <t xml:space="preserve"> company acquired</t>
  </si>
  <si>
    <t xml:space="preserve"> at price lower </t>
  </si>
  <si>
    <t xml:space="preserve">Other </t>
  </si>
  <si>
    <t>Net cash flows from (used in) operating activities</t>
  </si>
  <si>
    <t>Increase in short-term loans to related parties</t>
  </si>
  <si>
    <t xml:space="preserve">   from financial institutions </t>
  </si>
  <si>
    <t>Statements of financial position</t>
  </si>
  <si>
    <t>Statements of financial position (continued)</t>
  </si>
  <si>
    <t>Statements of comprehensive income</t>
  </si>
  <si>
    <t>Sales</t>
  </si>
  <si>
    <t>Cost of sales</t>
  </si>
  <si>
    <t>Selling and distribution expenses</t>
  </si>
  <si>
    <t>Profit before income tax expenses</t>
  </si>
  <si>
    <t>Income tax benefit (expenses)</t>
  </si>
  <si>
    <t xml:space="preserve">Cost of sales </t>
  </si>
  <si>
    <t xml:space="preserve">   Cash paid for long-term employee benefits</t>
  </si>
  <si>
    <t xml:space="preserve">   Reduction of cost of inventories to net realisable value (reversal)</t>
  </si>
  <si>
    <t>Statements of changes in shareholders' equity</t>
  </si>
  <si>
    <t xml:space="preserve">Appropriated - </t>
  </si>
  <si>
    <t>Cash flow statements</t>
  </si>
  <si>
    <t>Cash flow statements (continued)</t>
  </si>
  <si>
    <t>Cash received from sales of property, plant and equipment</t>
  </si>
  <si>
    <t>Cash paid for acquisition of property, plant and equipment</t>
  </si>
  <si>
    <t>Increase (decrease) in bank overdrafts and short-term loans</t>
  </si>
  <si>
    <t>Repayment of long-term loans from financial instituions</t>
  </si>
  <si>
    <t>Statements of changes in shareholders' equity (continued)</t>
  </si>
  <si>
    <t xml:space="preserve">   Acquisition of equipment which cash has not been paid</t>
  </si>
  <si>
    <t xml:space="preserve">   Gain on changes in fair value of biological assets</t>
  </si>
  <si>
    <t>(Unit: Thousand Baht, except earnings per share expressed in Baht)</t>
  </si>
  <si>
    <t xml:space="preserve">Other comprehensive income not to be reclassified </t>
  </si>
  <si>
    <t>Cash paid for lease liabilities</t>
  </si>
  <si>
    <t xml:space="preserve">   Increase in right-of-use assets due to entering into lease agreements</t>
  </si>
  <si>
    <t>Cash flows from operating activities</t>
  </si>
  <si>
    <t>Net cash flows from investing activities</t>
  </si>
  <si>
    <t>Net cash flows used in financing activities</t>
  </si>
  <si>
    <t>Loss on exchange</t>
  </si>
  <si>
    <t xml:space="preserve">   to profit or loss in subsequent periods:</t>
  </si>
  <si>
    <t>Share of other comprehensive income in associate</t>
  </si>
  <si>
    <t xml:space="preserve">    - net of income tax</t>
  </si>
  <si>
    <t xml:space="preserve"> interest in subsidiary</t>
  </si>
  <si>
    <t>Share of other</t>
  </si>
  <si>
    <t>Balance as at 1 January 2021</t>
  </si>
  <si>
    <t>Balance as at 30 September 2021</t>
  </si>
  <si>
    <t>Cash and cash equivalents</t>
  </si>
  <si>
    <t>Trade and other receivables</t>
  </si>
  <si>
    <t>Short-term loans to related parties</t>
  </si>
  <si>
    <t xml:space="preserve">Inventories </t>
  </si>
  <si>
    <t>Biological assets</t>
  </si>
  <si>
    <t>Derivative assets</t>
  </si>
  <si>
    <t>Other current assets</t>
  </si>
  <si>
    <t>2, 3</t>
  </si>
  <si>
    <t>Investments in subsidiaries</t>
  </si>
  <si>
    <t>Investment in associate</t>
  </si>
  <si>
    <t>Investment property - Land awaiting sale</t>
  </si>
  <si>
    <t xml:space="preserve">Property, plant and equipment </t>
  </si>
  <si>
    <t xml:space="preserve">Intangible assets </t>
  </si>
  <si>
    <t xml:space="preserve">Deferred tax assets </t>
  </si>
  <si>
    <t>Other non-current assets</t>
  </si>
  <si>
    <t xml:space="preserve">Bank overdrafts and short-term loans from </t>
  </si>
  <si>
    <t xml:space="preserve">   financial institutions</t>
  </si>
  <si>
    <t>Trade and other payables</t>
  </si>
  <si>
    <t>Current portion of long-term loans</t>
  </si>
  <si>
    <t xml:space="preserve">    from financial institutions</t>
  </si>
  <si>
    <t>Current portion of lease liabilities</t>
  </si>
  <si>
    <t>Derivative liabilities</t>
  </si>
  <si>
    <t>Other current liabilities</t>
  </si>
  <si>
    <t>2, 8</t>
  </si>
  <si>
    <t>2, 10</t>
  </si>
  <si>
    <t>Long-term loans from financial institutions</t>
  </si>
  <si>
    <t xml:space="preserve">   - net of current portion</t>
  </si>
  <si>
    <t>Lease liabilities - net of current portion</t>
  </si>
  <si>
    <t>Provision for dismantling cost</t>
  </si>
  <si>
    <t>Provision for long-term employee benefits</t>
  </si>
  <si>
    <t>Share capital</t>
  </si>
  <si>
    <t xml:space="preserve">   Registered</t>
  </si>
  <si>
    <t xml:space="preserve">      500,000,000 ordinary shares of Baht 1 each</t>
  </si>
  <si>
    <t xml:space="preserve">   Issued and fully paid</t>
  </si>
  <si>
    <t xml:space="preserve">      482,579,640 ordinary shares of Baht 1 each</t>
  </si>
  <si>
    <t>Non-controlling interests of subsidiary acquired by</t>
  </si>
  <si>
    <t xml:space="preserve">    the Company at price higher than book value</t>
  </si>
  <si>
    <t>Non-controlling interest in subsidiary of</t>
  </si>
  <si>
    <t xml:space="preserve">   the associated company acquired at price </t>
  </si>
  <si>
    <t xml:space="preserve">   lower than book value </t>
  </si>
  <si>
    <t xml:space="preserve">Change in the interest in subsidiaries of </t>
  </si>
  <si>
    <t xml:space="preserve">   the associated company which did not result </t>
  </si>
  <si>
    <t xml:space="preserve">   in a loss of control of the associate</t>
  </si>
  <si>
    <t>Capital reserve for share-based payment transactions</t>
  </si>
  <si>
    <t xml:space="preserve">    of the associate</t>
  </si>
  <si>
    <t xml:space="preserve">   Appropriated - statutory reserve</t>
  </si>
  <si>
    <t xml:space="preserve">   Unappropriated </t>
  </si>
  <si>
    <t>Other components of shareholders' equity</t>
  </si>
  <si>
    <t>Dividend income from associate</t>
  </si>
  <si>
    <t>Management income</t>
  </si>
  <si>
    <t>Operating profit (loss)</t>
  </si>
  <si>
    <t>Finance income</t>
  </si>
  <si>
    <t>Statements of comprehensive income (continued)</t>
  </si>
  <si>
    <t>Earnings per share</t>
  </si>
  <si>
    <t>Dividend paid (Note 16)</t>
  </si>
  <si>
    <t xml:space="preserve">   Cash received from refund of corporate income tax</t>
  </si>
  <si>
    <t xml:space="preserve">   Decrease in provision for dismantling cost</t>
  </si>
  <si>
    <t xml:space="preserve">Profit from operating activities before changes in </t>
  </si>
  <si>
    <t>Net increase in cash and cash equivalents</t>
  </si>
  <si>
    <t xml:space="preserve">   Finance income</t>
  </si>
  <si>
    <t xml:space="preserve">   Finance cost</t>
  </si>
  <si>
    <t>For the nine-month period ended 30 September 2022</t>
  </si>
  <si>
    <t>Balance as at 1 January 2022</t>
  </si>
  <si>
    <t>Balance as at 30 September 2022</t>
  </si>
  <si>
    <t>For the three-month period ended 30 September 2022</t>
  </si>
  <si>
    <t>As at 30 September 2022</t>
  </si>
  <si>
    <t>30 September 2022</t>
  </si>
  <si>
    <t>31 December 2021</t>
  </si>
  <si>
    <t>Income tax payable</t>
  </si>
  <si>
    <t>Impairment loss on loans to subsidiary</t>
  </si>
  <si>
    <t xml:space="preserve">Income tax benefit </t>
  </si>
  <si>
    <t>Profit (loss) for the period</t>
  </si>
  <si>
    <t>Profit (loss) before income tax expenses</t>
  </si>
  <si>
    <t>Basic earnings (loss) per share</t>
  </si>
  <si>
    <t>Actuarial gain - net of income tax</t>
  </si>
  <si>
    <t xml:space="preserve">   Impairment loss on loans to subsidiary</t>
  </si>
  <si>
    <t xml:space="preserve">   Reversal of allowance for expected credit losses</t>
  </si>
  <si>
    <t xml:space="preserve">   Loss from inventory destruction</t>
  </si>
  <si>
    <t xml:space="preserve">   Loss on changes in fair value of derivatives</t>
  </si>
  <si>
    <t xml:space="preserve">   Loss on sales and written-off of property, plant and equipment</t>
  </si>
  <si>
    <t xml:space="preserve">   Provision for long-term employee benefits (reversal)</t>
  </si>
  <si>
    <t>Profit (loss) attributable to:</t>
  </si>
  <si>
    <t xml:space="preserve">   Profit (loss) attributable to equity holders of the Company</t>
  </si>
  <si>
    <t xml:space="preserve">   Unrealised (gain) loss on exchange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</si>
</sst>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(* #,##0_);_(* \(#,##0\);_(* &quot;-&quot;_);_(@_)"/>
    <numFmt numFmtId="165" formatCode="_(* #,##0.00_);_(* \(#,##0.00\);_(* &quot;-&quot;??_);_(@_)"/>
    <numFmt numFmtId="166" formatCode="_(* #,##0_);_(* \(#,##0\);_(* &quot;-&quot;??_);_(@_)"/>
    <numFmt numFmtId="167" formatCode="_(* #,##0.0_);_(* \(#,##0.0\);_(* &quot;-&quot;??_);_(@_)"/>
    <numFmt numFmtId="168" formatCode="_([$€-2]\ * #,##0.00_);_([$€-2]\ * \(#,##0.00\);_([$€-2]\ * &quot;-&quot;??_);_(@_)"/>
    <numFmt numFmtId="169" formatCode="_(* #,##0.00_);_(* \(#,##0.00\);_(* &quot;-&quot;_);_(@_)"/>
  </numFmts>
  <fonts count="9">
    <font>
      <sz val="10"/>
      <color theme="1"/>
      <name val="Arial"/>
      <family val="2"/>
    </font>
    <font>
      <sz val="10"/>
      <color theme="1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u/>
      <sz val="11"/>
      <name val="Arial"/>
      <family val="2"/>
    </font>
    <font>
      <sz val="10"/>
      <name val="ApFont"/>
    </font>
    <font>
      <i/>
      <sz val="11"/>
      <name val="Arial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dotted">
        <color indexed="64"/>
      </bottom>
      <diagonal/>
    </border>
  </borders>
  <cellStyleXfs count="4">
    <xf numFmtId="0" fontId="0" fillId="0" borderId="0"/>
    <xf numFmtId="165" fontId="1" fillId="0" borderId="0" applyFont="0" applyFill="0" applyBorder="0" applyAlignment="0" applyProtection="0"/>
    <xf numFmtId="4" fontId="5" fillId="0" borderId="0" applyFont="0" applyFill="0" applyBorder="0" applyAlignment="0" applyProtection="0"/>
    <xf numFmtId="0" fontId="5" fillId="0" borderId="0"/>
  </cellStyleXfs>
  <cellXfs count="135">
    <xf numFmtId="0" fontId="0" fillId="0" borderId="0" xfId="0"/>
    <xf numFmtId="166" fontId="3" fillId="0" borderId="0" xfId="0" applyNumberFormat="1" applyFont="1" applyFill="1" applyBorder="1" applyAlignment="1"/>
    <xf numFmtId="164" fontId="3" fillId="0" borderId="0" xfId="0" applyNumberFormat="1" applyFont="1" applyFill="1" applyBorder="1" applyAlignment="1">
      <alignment horizontal="right"/>
    </xf>
    <xf numFmtId="166" fontId="3" fillId="0" borderId="0" xfId="0" applyNumberFormat="1" applyFont="1" applyFill="1" applyBorder="1" applyAlignment="1">
      <alignment horizontal="right"/>
    </xf>
    <xf numFmtId="164" fontId="3" fillId="0" borderId="0" xfId="0" applyNumberFormat="1" applyFont="1" applyFill="1" applyAlignment="1">
      <alignment horizontal="right"/>
    </xf>
    <xf numFmtId="37" fontId="3" fillId="0" borderId="0" xfId="0" applyNumberFormat="1" applyFont="1" applyFill="1" applyAlignment="1"/>
    <xf numFmtId="0" fontId="3" fillId="0" borderId="0" xfId="0" applyNumberFormat="1" applyFont="1" applyFill="1" applyBorder="1" applyAlignment="1">
      <alignment horizontal="center"/>
    </xf>
    <xf numFmtId="166" fontId="3" fillId="0" borderId="0" xfId="0" applyNumberFormat="1" applyFont="1" applyFill="1" applyAlignment="1"/>
    <xf numFmtId="166" fontId="4" fillId="0" borderId="0" xfId="0" applyNumberFormat="1" applyFont="1" applyFill="1" applyAlignment="1">
      <alignment horizontal="center"/>
    </xf>
    <xf numFmtId="166" fontId="3" fillId="0" borderId="0" xfId="0" applyNumberFormat="1" applyFont="1" applyFill="1" applyBorder="1" applyAlignment="1">
      <alignment horizontal="center"/>
    </xf>
    <xf numFmtId="166" fontId="3" fillId="0" borderId="0" xfId="0" applyNumberFormat="1" applyFont="1" applyFill="1" applyAlignment="1">
      <alignment horizontal="center"/>
    </xf>
    <xf numFmtId="164" fontId="4" fillId="0" borderId="0" xfId="0" applyNumberFormat="1" applyFont="1" applyFill="1" applyAlignment="1">
      <alignment horizontal="right"/>
    </xf>
    <xf numFmtId="164" fontId="4" fillId="0" borderId="0" xfId="0" applyNumberFormat="1" applyFont="1" applyFill="1" applyBorder="1" applyAlignment="1">
      <alignment horizontal="right"/>
    </xf>
    <xf numFmtId="37" fontId="6" fillId="0" borderId="0" xfId="0" applyNumberFormat="1" applyFont="1" applyFill="1" applyBorder="1" applyAlignment="1">
      <alignment horizontal="center"/>
    </xf>
    <xf numFmtId="0" fontId="3" fillId="0" borderId="0" xfId="0" applyFont="1" applyFill="1" applyBorder="1" applyAlignment="1"/>
    <xf numFmtId="0" fontId="3" fillId="0" borderId="0" xfId="0" applyNumberFormat="1" applyFont="1" applyFill="1" applyAlignment="1"/>
    <xf numFmtId="164" fontId="3" fillId="0" borderId="0" xfId="0" applyNumberFormat="1" applyFont="1" applyFill="1" applyAlignment="1"/>
    <xf numFmtId="0" fontId="2" fillId="0" borderId="0" xfId="0" applyFont="1" applyFill="1" applyAlignment="1"/>
    <xf numFmtId="0" fontId="3" fillId="0" borderId="0" xfId="0" applyFont="1" applyFill="1" applyAlignment="1"/>
    <xf numFmtId="0" fontId="2" fillId="0" borderId="0" xfId="0" applyNumberFormat="1" applyFont="1" applyFill="1" applyAlignment="1">
      <alignment horizontal="left"/>
    </xf>
    <xf numFmtId="164" fontId="3" fillId="0" borderId="0" xfId="0" applyNumberFormat="1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164" fontId="4" fillId="0" borderId="0" xfId="0" applyNumberFormat="1" applyFont="1" applyFill="1" applyBorder="1" applyAlignment="1">
      <alignment horizontal="justify"/>
    </xf>
    <xf numFmtId="164" fontId="3" fillId="0" borderId="1" xfId="0" applyNumberFormat="1" applyFont="1" applyFill="1" applyBorder="1" applyAlignment="1">
      <alignment horizontal="center"/>
    </xf>
    <xf numFmtId="164" fontId="3" fillId="0" borderId="0" xfId="0" applyNumberFormat="1" applyFont="1" applyFill="1" applyAlignment="1">
      <alignment horizontal="center"/>
    </xf>
    <xf numFmtId="164" fontId="3" fillId="0" borderId="3" xfId="0" applyNumberFormat="1" applyFont="1" applyFill="1" applyBorder="1" applyAlignment="1">
      <alignment horizontal="center"/>
    </xf>
    <xf numFmtId="0" fontId="3" fillId="0" borderId="0" xfId="0" applyFont="1" applyFill="1" applyBorder="1" applyAlignment="1">
      <alignment horizontal="justify"/>
    </xf>
    <xf numFmtId="164" fontId="3" fillId="0" borderId="4" xfId="0" applyNumberFormat="1" applyFont="1" applyFill="1" applyBorder="1" applyAlignment="1">
      <alignment horizontal="right"/>
    </xf>
    <xf numFmtId="164" fontId="3" fillId="0" borderId="1" xfId="0" applyNumberFormat="1" applyFont="1" applyFill="1" applyBorder="1" applyAlignment="1">
      <alignment horizontal="right"/>
    </xf>
    <xf numFmtId="166" fontId="3" fillId="0" borderId="0" xfId="0" applyNumberFormat="1" applyFont="1" applyFill="1" applyAlignment="1">
      <alignment vertical="center"/>
    </xf>
    <xf numFmtId="166" fontId="3" fillId="0" borderId="0" xfId="0" applyNumberFormat="1" applyFont="1" applyFill="1" applyAlignment="1">
      <alignment horizontal="left"/>
    </xf>
    <xf numFmtId="0" fontId="6" fillId="0" borderId="0" xfId="0" applyNumberFormat="1" applyFont="1" applyFill="1" applyAlignment="1">
      <alignment horizontal="center"/>
    </xf>
    <xf numFmtId="165" fontId="3" fillId="0" borderId="0" xfId="0" applyNumberFormat="1" applyFont="1" applyFill="1" applyAlignment="1"/>
    <xf numFmtId="165" fontId="3" fillId="0" borderId="0" xfId="0" applyNumberFormat="1" applyFont="1" applyFill="1" applyBorder="1" applyAlignment="1">
      <alignment horizontal="right"/>
    </xf>
    <xf numFmtId="0" fontId="2" fillId="0" borderId="0" xfId="0" applyNumberFormat="1" applyFont="1" applyFill="1" applyBorder="1" applyAlignment="1">
      <alignment horizontal="left"/>
    </xf>
    <xf numFmtId="166" fontId="2" fillId="0" borderId="0" xfId="0" applyNumberFormat="1" applyFont="1" applyFill="1" applyBorder="1" applyAlignment="1">
      <alignment horizontal="center"/>
    </xf>
    <xf numFmtId="164" fontId="3" fillId="0" borderId="0" xfId="0" applyNumberFormat="1" applyFont="1" applyFill="1" applyBorder="1" applyAlignment="1"/>
    <xf numFmtId="37" fontId="6" fillId="0" borderId="0" xfId="0" applyNumberFormat="1" applyFont="1" applyFill="1" applyAlignment="1">
      <alignment horizontal="center"/>
    </xf>
    <xf numFmtId="164" fontId="3" fillId="0" borderId="2" xfId="0" applyNumberFormat="1" applyFont="1" applyFill="1" applyBorder="1" applyAlignment="1"/>
    <xf numFmtId="37" fontId="6" fillId="0" borderId="0" xfId="0" applyNumberFormat="1" applyFont="1" applyFill="1" applyAlignment="1"/>
    <xf numFmtId="164" fontId="3" fillId="0" borderId="1" xfId="0" applyNumberFormat="1" applyFont="1" applyFill="1" applyBorder="1" applyAlignment="1"/>
    <xf numFmtId="49" fontId="7" fillId="0" borderId="0" xfId="0" applyNumberFormat="1" applyFont="1" applyFill="1" applyAlignment="1"/>
    <xf numFmtId="168" fontId="7" fillId="0" borderId="0" xfId="0" applyNumberFormat="1" applyFont="1" applyFill="1" applyAlignment="1"/>
    <xf numFmtId="1" fontId="7" fillId="0" borderId="0" xfId="0" applyNumberFormat="1" applyFont="1" applyFill="1" applyAlignment="1">
      <alignment horizontal="center"/>
    </xf>
    <xf numFmtId="164" fontId="7" fillId="0" borderId="0" xfId="0" applyNumberFormat="1" applyFont="1" applyFill="1" applyBorder="1" applyAlignment="1">
      <alignment horizontal="right"/>
    </xf>
    <xf numFmtId="164" fontId="7" fillId="0" borderId="0" xfId="0" applyNumberFormat="1" applyFont="1" applyFill="1" applyAlignment="1"/>
    <xf numFmtId="164" fontId="7" fillId="0" borderId="0" xfId="0" applyNumberFormat="1" applyFont="1" applyFill="1" applyAlignment="1">
      <alignment horizontal="right"/>
    </xf>
    <xf numFmtId="49" fontId="8" fillId="0" borderId="0" xfId="0" applyNumberFormat="1" applyFont="1" applyFill="1" applyAlignment="1"/>
    <xf numFmtId="168" fontId="8" fillId="0" borderId="0" xfId="0" applyNumberFormat="1" applyFont="1" applyFill="1" applyAlignment="1"/>
    <xf numFmtId="164" fontId="8" fillId="0" borderId="0" xfId="0" applyNumberFormat="1" applyFont="1" applyFill="1" applyAlignment="1"/>
    <xf numFmtId="164" fontId="8" fillId="0" borderId="0" xfId="0" applyNumberFormat="1" applyFont="1" applyFill="1" applyAlignment="1">
      <alignment horizontal="right"/>
    </xf>
    <xf numFmtId="164" fontId="8" fillId="0" borderId="0" xfId="0" applyNumberFormat="1" applyFont="1" applyFill="1" applyBorder="1" applyAlignment="1">
      <alignment horizontal="right"/>
    </xf>
    <xf numFmtId="164" fontId="8" fillId="0" borderId="0" xfId="0" applyNumberFormat="1" applyFont="1" applyFill="1" applyBorder="1" applyAlignment="1"/>
    <xf numFmtId="164" fontId="8" fillId="0" borderId="1" xfId="0" applyNumberFormat="1" applyFont="1" applyFill="1" applyBorder="1" applyAlignment="1">
      <alignment horizontal="right"/>
    </xf>
    <xf numFmtId="168" fontId="8" fillId="0" borderId="0" xfId="0" applyNumberFormat="1" applyFont="1" applyFill="1" applyBorder="1" applyAlignment="1">
      <alignment horizontal="right"/>
    </xf>
    <xf numFmtId="168" fontId="8" fillId="0" borderId="0" xfId="0" applyNumberFormat="1" applyFont="1" applyFill="1" applyBorder="1" applyAlignment="1"/>
    <xf numFmtId="164" fontId="8" fillId="0" borderId="4" xfId="0" applyNumberFormat="1" applyFont="1" applyFill="1" applyBorder="1" applyAlignment="1">
      <alignment horizontal="right"/>
    </xf>
    <xf numFmtId="0" fontId="8" fillId="0" borderId="0" xfId="0" applyNumberFormat="1" applyFont="1" applyFill="1" applyAlignment="1">
      <alignment horizontal="right"/>
    </xf>
    <xf numFmtId="165" fontId="3" fillId="0" borderId="0" xfId="0" applyNumberFormat="1" applyFont="1" applyFill="1" applyAlignment="1">
      <alignment horizontal="right"/>
    </xf>
    <xf numFmtId="0" fontId="3" fillId="0" borderId="0" xfId="0" quotePrefix="1" applyNumberFormat="1" applyFont="1" applyFill="1" applyAlignment="1">
      <alignment horizontal="center"/>
    </xf>
    <xf numFmtId="164" fontId="4" fillId="0" borderId="0" xfId="0" applyNumberFormat="1" applyFont="1" applyFill="1" applyBorder="1" applyAlignment="1">
      <alignment horizontal="center"/>
    </xf>
    <xf numFmtId="39" fontId="3" fillId="0" borderId="0" xfId="0" applyNumberFormat="1" applyFont="1" applyFill="1" applyAlignment="1"/>
    <xf numFmtId="166" fontId="3" fillId="0" borderId="0" xfId="0" applyNumberFormat="1" applyFont="1" applyFill="1" applyAlignment="1">
      <alignment horizontal="centerContinuous"/>
    </xf>
    <xf numFmtId="0" fontId="2" fillId="0" borderId="0" xfId="0" quotePrefix="1" applyNumberFormat="1" applyFont="1" applyFill="1" applyAlignment="1">
      <alignment horizontal="left"/>
    </xf>
    <xf numFmtId="0" fontId="2" fillId="0" borderId="0" xfId="0" applyNumberFormat="1" applyFont="1" applyFill="1" applyAlignment="1"/>
    <xf numFmtId="0" fontId="6" fillId="0" borderId="0" xfId="0" applyFont="1" applyFill="1" applyAlignment="1"/>
    <xf numFmtId="166" fontId="4" fillId="0" borderId="0" xfId="0" quotePrefix="1" applyNumberFormat="1" applyFont="1" applyFill="1" applyBorder="1" applyAlignment="1">
      <alignment horizontal="center"/>
    </xf>
    <xf numFmtId="0" fontId="3" fillId="0" borderId="0" xfId="0" applyFont="1" applyFill="1" applyAlignment="1">
      <alignment horizontal="justify"/>
    </xf>
    <xf numFmtId="0" fontId="4" fillId="0" borderId="0" xfId="0" applyFont="1" applyFill="1" applyBorder="1" applyAlignment="1">
      <alignment horizontal="justify"/>
    </xf>
    <xf numFmtId="39" fontId="3" fillId="0" borderId="0" xfId="0" applyNumberFormat="1" applyFont="1" applyFill="1" applyAlignment="1">
      <alignment vertical="top"/>
    </xf>
    <xf numFmtId="37" fontId="3" fillId="0" borderId="0" xfId="0" applyNumberFormat="1" applyFont="1" applyFill="1" applyAlignment="1">
      <alignment vertical="top"/>
    </xf>
    <xf numFmtId="164" fontId="3" fillId="0" borderId="0" xfId="0" applyNumberFormat="1" applyFont="1" applyFill="1" applyAlignment="1">
      <alignment horizontal="right" vertical="top"/>
    </xf>
    <xf numFmtId="164" fontId="4" fillId="0" borderId="0" xfId="0" applyNumberFormat="1" applyFont="1" applyFill="1" applyAlignment="1">
      <alignment horizontal="right" vertical="top"/>
    </xf>
    <xf numFmtId="164" fontId="4" fillId="0" borderId="0" xfId="0" applyNumberFormat="1" applyFont="1" applyFill="1" applyBorder="1" applyAlignment="1">
      <alignment horizontal="right" vertical="top"/>
    </xf>
    <xf numFmtId="166" fontId="3" fillId="0" borderId="1" xfId="0" applyNumberFormat="1" applyFont="1" applyFill="1" applyBorder="1" applyAlignment="1">
      <alignment horizontal="center"/>
    </xf>
    <xf numFmtId="164" fontId="3" fillId="0" borderId="0" xfId="0" applyNumberFormat="1" applyFont="1" applyFill="1" applyBorder="1" applyAlignment="1">
      <alignment horizontal="center" vertical="top"/>
    </xf>
    <xf numFmtId="37" fontId="2" fillId="0" borderId="0" xfId="3" applyNumberFormat="1" applyFont="1" applyFill="1" applyAlignment="1">
      <alignment horizontal="left"/>
    </xf>
    <xf numFmtId="165" fontId="3" fillId="0" borderId="4" xfId="0" applyNumberFormat="1" applyFont="1" applyFill="1" applyBorder="1" applyAlignment="1">
      <alignment horizontal="right"/>
    </xf>
    <xf numFmtId="169" fontId="8" fillId="0" borderId="4" xfId="0" applyNumberFormat="1" applyFont="1" applyFill="1" applyBorder="1" applyAlignment="1">
      <alignment horizontal="right"/>
    </xf>
    <xf numFmtId="0" fontId="6" fillId="0" borderId="0" xfId="0" applyFont="1" applyFill="1" applyBorder="1" applyAlignment="1"/>
    <xf numFmtId="164" fontId="8" fillId="0" borderId="1" xfId="0" applyNumberFormat="1" applyFont="1" applyFill="1" applyBorder="1" applyAlignment="1"/>
    <xf numFmtId="164" fontId="3" fillId="0" borderId="0" xfId="0" applyNumberFormat="1" applyFont="1" applyFill="1" applyAlignment="1">
      <alignment vertical="center"/>
    </xf>
    <xf numFmtId="164" fontId="7" fillId="0" borderId="0" xfId="0" applyNumberFormat="1" applyFont="1" applyFill="1" applyAlignment="1">
      <alignment horizontal="center"/>
    </xf>
    <xf numFmtId="166" fontId="3" fillId="0" borderId="0" xfId="0" applyNumberFormat="1" applyFont="1" applyFill="1" applyAlignment="1">
      <alignment horizontal="right"/>
    </xf>
    <xf numFmtId="166" fontId="2" fillId="0" borderId="1" xfId="0" applyNumberFormat="1" applyFont="1" applyFill="1" applyBorder="1" applyAlignment="1">
      <alignment horizontal="center"/>
    </xf>
    <xf numFmtId="0" fontId="2" fillId="0" borderId="0" xfId="0" applyFont="1" applyFill="1" applyAlignment="1">
      <alignment horizontal="left"/>
    </xf>
    <xf numFmtId="0" fontId="3" fillId="0" borderId="0" xfId="0" applyFont="1" applyFill="1" applyAlignment="1">
      <alignment horizontal="right"/>
    </xf>
    <xf numFmtId="0" fontId="4" fillId="0" borderId="0" xfId="0" quotePrefix="1" applyNumberFormat="1" applyFont="1" applyFill="1" applyBorder="1" applyAlignment="1">
      <alignment horizontal="center"/>
    </xf>
    <xf numFmtId="0" fontId="3" fillId="0" borderId="0" xfId="0" applyNumberFormat="1" applyFont="1" applyFill="1" applyAlignment="1">
      <alignment horizontal="right"/>
    </xf>
    <xf numFmtId="0" fontId="2" fillId="0" borderId="0" xfId="0" applyFont="1" applyFill="1" applyBorder="1" applyAlignment="1"/>
    <xf numFmtId="0" fontId="3" fillId="0" borderId="0" xfId="0" applyNumberFormat="1" applyFont="1" applyFill="1" applyAlignment="1">
      <alignment horizontal="centerContinuous"/>
    </xf>
    <xf numFmtId="166" fontId="3" fillId="0" borderId="0" xfId="0" applyNumberFormat="1" applyFont="1" applyFill="1"/>
    <xf numFmtId="37" fontId="2" fillId="0" borderId="0" xfId="0" applyNumberFormat="1" applyFont="1" applyFill="1"/>
    <xf numFmtId="37" fontId="3" fillId="0" borderId="0" xfId="0" applyNumberFormat="1" applyFont="1" applyFill="1" applyAlignment="1">
      <alignment horizontal="left"/>
    </xf>
    <xf numFmtId="0" fontId="6" fillId="0" borderId="0" xfId="0" applyFont="1" applyFill="1" applyAlignment="1">
      <alignment horizontal="center"/>
    </xf>
    <xf numFmtId="164" fontId="3" fillId="0" borderId="0" xfId="1" applyNumberFormat="1" applyFont="1" applyFill="1" applyAlignment="1">
      <alignment horizontal="right"/>
    </xf>
    <xf numFmtId="164" fontId="3" fillId="0" borderId="0" xfId="2" applyNumberFormat="1" applyFont="1" applyFill="1" applyAlignment="1">
      <alignment horizontal="right"/>
    </xf>
    <xf numFmtId="166" fontId="6" fillId="0" borderId="0" xfId="0" applyNumberFormat="1" applyFont="1" applyFill="1" applyAlignment="1">
      <alignment horizontal="center"/>
    </xf>
    <xf numFmtId="164" fontId="3" fillId="0" borderId="1" xfId="1" applyNumberFormat="1" applyFont="1" applyFill="1" applyBorder="1" applyAlignment="1">
      <alignment horizontal="right"/>
    </xf>
    <xf numFmtId="166" fontId="6" fillId="0" borderId="0" xfId="0" quotePrefix="1" applyNumberFormat="1" applyFont="1" applyFill="1" applyAlignment="1">
      <alignment horizontal="center"/>
    </xf>
    <xf numFmtId="37" fontId="2" fillId="0" borderId="0" xfId="0" applyNumberFormat="1" applyFont="1" applyFill="1" applyAlignment="1">
      <alignment horizontal="left"/>
    </xf>
    <xf numFmtId="37" fontId="3" fillId="0" borderId="0" xfId="0" applyNumberFormat="1" applyFont="1" applyFill="1"/>
    <xf numFmtId="164" fontId="3" fillId="0" borderId="3" xfId="1" applyNumberFormat="1" applyFont="1" applyFill="1" applyBorder="1" applyAlignment="1">
      <alignment horizontal="right"/>
    </xf>
    <xf numFmtId="0" fontId="3" fillId="0" borderId="0" xfId="0" applyFont="1" applyFill="1"/>
    <xf numFmtId="0" fontId="2" fillId="0" borderId="0" xfId="0" applyFont="1" applyFill="1"/>
    <xf numFmtId="37" fontId="4" fillId="0" borderId="0" xfId="0" applyNumberFormat="1" applyFont="1" applyFill="1" applyAlignment="1">
      <alignment horizontal="center"/>
    </xf>
    <xf numFmtId="164" fontId="3" fillId="0" borderId="0" xfId="0" applyNumberFormat="1" applyFont="1" applyFill="1"/>
    <xf numFmtId="164" fontId="3" fillId="0" borderId="2" xfId="1" applyNumberFormat="1" applyFont="1" applyFill="1" applyBorder="1" applyAlignment="1">
      <alignment horizontal="right"/>
    </xf>
    <xf numFmtId="0" fontId="4" fillId="0" borderId="0" xfId="0" applyFont="1" applyFill="1" applyAlignment="1">
      <alignment horizontal="right"/>
    </xf>
    <xf numFmtId="0" fontId="3" fillId="0" borderId="0" xfId="0" applyFont="1" applyFill="1" applyAlignment="1">
      <alignment horizontal="left"/>
    </xf>
    <xf numFmtId="164" fontId="3" fillId="0" borderId="0" xfId="1" applyNumberFormat="1" applyFont="1" applyFill="1" applyAlignment="1">
      <alignment horizontal="right" vertical="center"/>
    </xf>
    <xf numFmtId="0" fontId="3" fillId="0" borderId="0" xfId="0" applyFont="1" applyFill="1" applyAlignment="1">
      <alignment horizontal="left" indent="1"/>
    </xf>
    <xf numFmtId="167" fontId="3" fillId="0" borderId="0" xfId="0" applyNumberFormat="1" applyFont="1" applyFill="1"/>
    <xf numFmtId="0" fontId="3" fillId="0" borderId="5" xfId="0" applyFont="1" applyFill="1" applyBorder="1"/>
    <xf numFmtId="0" fontId="3" fillId="0" borderId="0" xfId="0" applyFont="1" applyFill="1" applyAlignment="1">
      <alignment horizontal="right"/>
    </xf>
    <xf numFmtId="0" fontId="3" fillId="0" borderId="1" xfId="0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/>
    </xf>
    <xf numFmtId="164" fontId="3" fillId="0" borderId="1" xfId="0" applyNumberFormat="1" applyFont="1" applyBorder="1" applyAlignment="1">
      <alignment horizontal="center"/>
    </xf>
    <xf numFmtId="164" fontId="3" fillId="0" borderId="0" xfId="0" applyNumberFormat="1" applyFont="1" applyAlignment="1">
      <alignment horizontal="center"/>
    </xf>
    <xf numFmtId="164" fontId="4" fillId="0" borderId="0" xfId="0" applyNumberFormat="1" applyFont="1" applyAlignment="1">
      <alignment horizontal="justify"/>
    </xf>
    <xf numFmtId="164" fontId="3" fillId="0" borderId="3" xfId="0" applyNumberFormat="1" applyFont="1" applyBorder="1" applyAlignment="1">
      <alignment horizontal="center"/>
    </xf>
    <xf numFmtId="0" fontId="3" fillId="0" borderId="0" xfId="0" applyFont="1" applyFill="1" applyAlignment="1">
      <alignment horizontal="right"/>
    </xf>
    <xf numFmtId="0" fontId="3" fillId="0" borderId="1" xfId="0" applyFont="1" applyFill="1" applyBorder="1" applyAlignment="1">
      <alignment horizontal="center"/>
    </xf>
    <xf numFmtId="166" fontId="3" fillId="0" borderId="0" xfId="0" applyNumberFormat="1" applyFont="1" applyFill="1" applyAlignment="1">
      <alignment horizontal="right"/>
    </xf>
    <xf numFmtId="166" fontId="2" fillId="0" borderId="1" xfId="0" applyNumberFormat="1" applyFont="1" applyFill="1" applyBorder="1" applyAlignment="1">
      <alignment horizontal="center"/>
    </xf>
    <xf numFmtId="0" fontId="2" fillId="0" borderId="0" xfId="0" applyNumberFormat="1" applyFont="1" applyFill="1" applyAlignment="1">
      <alignment horizontal="left"/>
    </xf>
    <xf numFmtId="0" fontId="2" fillId="0" borderId="0" xfId="0" applyFont="1" applyFill="1" applyAlignment="1">
      <alignment horizontal="left"/>
    </xf>
    <xf numFmtId="0" fontId="3" fillId="0" borderId="0" xfId="0" applyNumberFormat="1" applyFont="1" applyFill="1" applyAlignment="1">
      <alignment horizontal="right"/>
    </xf>
    <xf numFmtId="0" fontId="3" fillId="0" borderId="0" xfId="0" applyFont="1" applyFill="1" applyAlignment="1">
      <alignment horizontal="right"/>
    </xf>
    <xf numFmtId="0" fontId="3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166" fontId="3" fillId="0" borderId="2" xfId="0" applyNumberFormat="1" applyFont="1" applyFill="1" applyBorder="1" applyAlignment="1">
      <alignment horizontal="center"/>
    </xf>
    <xf numFmtId="0" fontId="8" fillId="0" borderId="1" xfId="0" applyFont="1" applyFill="1" applyBorder="1" applyAlignment="1">
      <alignment horizontal="center"/>
    </xf>
  </cellXfs>
  <cellStyles count="4">
    <cellStyle name="Comma" xfId="1" builtinId="3"/>
    <cellStyle name="Comma_Q1'08 FS" xfId="2" xr:uid="{00000000-0005-0000-0000-000001000000}"/>
    <cellStyle name="Normal" xfId="0" builtinId="0"/>
    <cellStyle name="Normal_BS - E" xfId="3" xr:uid="{00000000-0005-0000-0000-00000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9.bin"/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11.bin"/><Relationship Id="rId1" Type="http://schemas.openxmlformats.org/officeDocument/2006/relationships/printerSettings" Target="../printerSettings/printerSettings10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112"/>
  <sheetViews>
    <sheetView showGridLines="0" view="pageBreakPreview" zoomScaleNormal="100" zoomScaleSheetLayoutView="100" workbookViewId="0"/>
  </sheetViews>
  <sheetFormatPr defaultColWidth="9.26953125" defaultRowHeight="24" customHeight="1"/>
  <cols>
    <col min="1" max="1" width="47.26953125" style="105" customWidth="1"/>
    <col min="2" max="2" width="5.7265625" style="105" customWidth="1"/>
    <col min="3" max="3" width="1.26953125" style="105" customWidth="1"/>
    <col min="4" max="4" width="17.453125" style="105" customWidth="1"/>
    <col min="5" max="5" width="1.26953125" style="105" customWidth="1"/>
    <col min="6" max="6" width="17.453125" style="105" customWidth="1"/>
    <col min="7" max="7" width="1.26953125" style="105" customWidth="1"/>
    <col min="8" max="8" width="17.453125" style="105" customWidth="1"/>
    <col min="9" max="9" width="1.26953125" style="105" customWidth="1"/>
    <col min="10" max="10" width="17.453125" style="105" customWidth="1"/>
    <col min="11" max="11" width="1" style="105" customWidth="1"/>
    <col min="12" max="16384" width="9.26953125" style="105"/>
  </cols>
  <sheetData>
    <row r="1" spans="1:10" s="93" customFormat="1" ht="24" customHeight="1">
      <c r="A1" s="87" t="s">
        <v>78</v>
      </c>
      <c r="B1" s="87"/>
      <c r="C1" s="87"/>
      <c r="D1" s="87"/>
      <c r="E1" s="87"/>
      <c r="F1" s="87"/>
      <c r="G1" s="87"/>
      <c r="H1" s="87"/>
      <c r="I1" s="87"/>
      <c r="J1" s="87"/>
    </row>
    <row r="2" spans="1:10" s="93" customFormat="1" ht="24" customHeight="1">
      <c r="A2" s="87" t="s">
        <v>116</v>
      </c>
      <c r="B2" s="87"/>
      <c r="C2" s="87"/>
      <c r="D2" s="87"/>
      <c r="E2" s="87"/>
      <c r="F2" s="87"/>
      <c r="G2" s="87"/>
      <c r="H2" s="87"/>
      <c r="I2" s="87"/>
      <c r="J2" s="87"/>
    </row>
    <row r="3" spans="1:10" s="7" customFormat="1" ht="24" customHeight="1">
      <c r="A3" s="78" t="s">
        <v>218</v>
      </c>
      <c r="B3" s="19"/>
      <c r="C3" s="19"/>
      <c r="D3" s="19"/>
      <c r="E3" s="19"/>
      <c r="F3" s="19"/>
      <c r="G3" s="36"/>
      <c r="H3" s="19"/>
      <c r="I3" s="19"/>
      <c r="J3" s="19"/>
    </row>
    <row r="4" spans="1:10" s="7" customFormat="1" ht="24" customHeight="1">
      <c r="A4" s="125" t="s">
        <v>0</v>
      </c>
      <c r="B4" s="125"/>
      <c r="C4" s="125"/>
      <c r="D4" s="125"/>
      <c r="E4" s="125"/>
      <c r="F4" s="125"/>
      <c r="G4" s="125"/>
      <c r="H4" s="125"/>
      <c r="I4" s="125"/>
      <c r="J4" s="125"/>
    </row>
    <row r="5" spans="1:10" s="7" customFormat="1" ht="24" customHeight="1">
      <c r="A5" s="15"/>
      <c r="D5" s="126" t="s">
        <v>1</v>
      </c>
      <c r="E5" s="126"/>
      <c r="F5" s="126"/>
      <c r="G5" s="37"/>
      <c r="H5" s="126" t="s">
        <v>2</v>
      </c>
      <c r="I5" s="126"/>
      <c r="J5" s="126"/>
    </row>
    <row r="6" spans="1:10" s="7" customFormat="1" ht="24" customHeight="1">
      <c r="A6" s="15"/>
      <c r="B6" s="8" t="s">
        <v>3</v>
      </c>
      <c r="D6" s="68" t="s">
        <v>219</v>
      </c>
      <c r="E6" s="9"/>
      <c r="F6" s="68" t="s">
        <v>220</v>
      </c>
      <c r="G6" s="6"/>
      <c r="H6" s="68" t="s">
        <v>219</v>
      </c>
      <c r="I6" s="9"/>
      <c r="J6" s="68" t="s">
        <v>220</v>
      </c>
    </row>
    <row r="7" spans="1:10" s="7" customFormat="1" ht="24" customHeight="1">
      <c r="A7" s="15"/>
      <c r="B7" s="8"/>
      <c r="D7" s="9" t="s">
        <v>4</v>
      </c>
      <c r="E7" s="9"/>
      <c r="F7" s="9" t="s">
        <v>5</v>
      </c>
      <c r="G7" s="6"/>
      <c r="H7" s="9" t="s">
        <v>4</v>
      </c>
      <c r="I7" s="9"/>
      <c r="J7" s="9" t="s">
        <v>5</v>
      </c>
    </row>
    <row r="8" spans="1:10" s="7" customFormat="1" ht="24" customHeight="1">
      <c r="A8" s="15"/>
      <c r="B8" s="8"/>
      <c r="D8" s="9" t="s">
        <v>6</v>
      </c>
      <c r="E8" s="10"/>
      <c r="F8" s="9"/>
      <c r="G8" s="6"/>
      <c r="H8" s="9" t="s">
        <v>6</v>
      </c>
      <c r="I8" s="10"/>
      <c r="J8" s="9"/>
    </row>
    <row r="9" spans="1:10" s="93" customFormat="1" ht="24" customHeight="1">
      <c r="A9" s="94" t="s">
        <v>7</v>
      </c>
    </row>
    <row r="10" spans="1:10" s="93" customFormat="1" ht="24" customHeight="1">
      <c r="A10" s="94" t="s">
        <v>8</v>
      </c>
    </row>
    <row r="11" spans="1:10" s="93" customFormat="1" ht="24" customHeight="1">
      <c r="A11" s="95" t="s">
        <v>153</v>
      </c>
      <c r="B11" s="96"/>
      <c r="D11" s="97">
        <v>83804</v>
      </c>
      <c r="E11" s="4"/>
      <c r="F11" s="97">
        <v>78109</v>
      </c>
      <c r="G11" s="97"/>
      <c r="H11" s="98">
        <v>23113</v>
      </c>
      <c r="I11" s="4"/>
      <c r="J11" s="98">
        <v>20294</v>
      </c>
    </row>
    <row r="12" spans="1:10" s="93" customFormat="1" ht="24" customHeight="1">
      <c r="A12" s="95" t="s">
        <v>154</v>
      </c>
      <c r="B12" s="96" t="s">
        <v>160</v>
      </c>
      <c r="D12" s="97">
        <v>368060</v>
      </c>
      <c r="E12" s="4"/>
      <c r="F12" s="97">
        <v>353251</v>
      </c>
      <c r="G12" s="97"/>
      <c r="H12" s="98">
        <v>33024</v>
      </c>
      <c r="I12" s="4"/>
      <c r="J12" s="98">
        <v>22780</v>
      </c>
    </row>
    <row r="13" spans="1:10" s="93" customFormat="1" ht="24" customHeight="1">
      <c r="A13" s="95" t="s">
        <v>155</v>
      </c>
      <c r="B13" s="96">
        <v>2</v>
      </c>
      <c r="C13" s="99"/>
      <c r="D13" s="97">
        <v>0</v>
      </c>
      <c r="E13" s="4"/>
      <c r="F13" s="97">
        <v>0</v>
      </c>
      <c r="G13" s="97"/>
      <c r="H13" s="97">
        <v>426000</v>
      </c>
      <c r="I13" s="4"/>
      <c r="J13" s="97">
        <v>419800</v>
      </c>
    </row>
    <row r="14" spans="1:10" s="93" customFormat="1" ht="24" customHeight="1">
      <c r="A14" s="95" t="s">
        <v>156</v>
      </c>
      <c r="B14" s="96">
        <v>4</v>
      </c>
      <c r="C14" s="99"/>
      <c r="D14" s="97">
        <v>632922</v>
      </c>
      <c r="E14" s="4"/>
      <c r="F14" s="97">
        <v>652076</v>
      </c>
      <c r="G14" s="97"/>
      <c r="H14" s="98">
        <v>61087</v>
      </c>
      <c r="I14" s="98"/>
      <c r="J14" s="98">
        <v>55759</v>
      </c>
    </row>
    <row r="15" spans="1:10" s="93" customFormat="1" ht="24" customHeight="1">
      <c r="A15" s="95" t="s">
        <v>157</v>
      </c>
      <c r="B15" s="96"/>
      <c r="C15" s="99"/>
      <c r="D15" s="97">
        <v>1860</v>
      </c>
      <c r="E15" s="4"/>
      <c r="F15" s="97">
        <v>677</v>
      </c>
      <c r="G15" s="97"/>
      <c r="H15" s="98">
        <v>0</v>
      </c>
      <c r="I15" s="98"/>
      <c r="J15" s="98">
        <v>0</v>
      </c>
    </row>
    <row r="16" spans="1:10" s="93" customFormat="1" ht="24" customHeight="1">
      <c r="A16" s="95" t="s">
        <v>158</v>
      </c>
      <c r="B16" s="96">
        <v>19</v>
      </c>
      <c r="C16" s="99"/>
      <c r="D16" s="97">
        <v>93</v>
      </c>
      <c r="E16" s="4"/>
      <c r="F16" s="97">
        <v>46</v>
      </c>
      <c r="G16" s="97"/>
      <c r="H16" s="98">
        <v>0</v>
      </c>
      <c r="I16" s="4"/>
      <c r="J16" s="98">
        <v>0</v>
      </c>
    </row>
    <row r="17" spans="1:10" s="93" customFormat="1" ht="24" customHeight="1">
      <c r="A17" s="95" t="s">
        <v>159</v>
      </c>
      <c r="B17" s="96">
        <v>2</v>
      </c>
      <c r="C17" s="99"/>
      <c r="D17" s="100">
        <v>44649</v>
      </c>
      <c r="E17" s="4"/>
      <c r="F17" s="100">
        <v>35441</v>
      </c>
      <c r="G17" s="97"/>
      <c r="H17" s="100">
        <v>6861</v>
      </c>
      <c r="I17" s="4"/>
      <c r="J17" s="100">
        <v>5643</v>
      </c>
    </row>
    <row r="18" spans="1:10" s="93" customFormat="1" ht="24" customHeight="1">
      <c r="A18" s="94" t="s">
        <v>9</v>
      </c>
      <c r="B18" s="96"/>
      <c r="C18" s="101"/>
      <c r="D18" s="100">
        <f>SUM(D11:D17)</f>
        <v>1131388</v>
      </c>
      <c r="E18" s="4"/>
      <c r="F18" s="100">
        <f>SUM(F11:F17)</f>
        <v>1119600</v>
      </c>
      <c r="G18" s="97"/>
      <c r="H18" s="100">
        <f>SUM(H11:H17)</f>
        <v>550085</v>
      </c>
      <c r="I18" s="4"/>
      <c r="J18" s="100">
        <f>SUM(J11:J17)</f>
        <v>524276</v>
      </c>
    </row>
    <row r="19" spans="1:10" s="93" customFormat="1" ht="24" customHeight="1">
      <c r="A19" s="102" t="s">
        <v>10</v>
      </c>
      <c r="B19" s="96"/>
      <c r="C19" s="101"/>
      <c r="D19" s="97"/>
      <c r="E19" s="4"/>
      <c r="F19" s="97"/>
      <c r="G19" s="97"/>
      <c r="H19" s="97"/>
      <c r="I19" s="4"/>
      <c r="J19" s="97"/>
    </row>
    <row r="20" spans="1:10" s="93" customFormat="1" ht="24" customHeight="1">
      <c r="A20" s="95" t="s">
        <v>161</v>
      </c>
      <c r="B20" s="96">
        <v>5</v>
      </c>
      <c r="C20" s="101"/>
      <c r="D20" s="98">
        <v>0</v>
      </c>
      <c r="E20" s="98"/>
      <c r="F20" s="98">
        <v>0</v>
      </c>
      <c r="G20" s="97"/>
      <c r="H20" s="97">
        <v>1533837</v>
      </c>
      <c r="I20" s="4"/>
      <c r="J20" s="97">
        <v>1533837</v>
      </c>
    </row>
    <row r="21" spans="1:10" s="93" customFormat="1" ht="24" customHeight="1">
      <c r="A21" s="95" t="s">
        <v>162</v>
      </c>
      <c r="B21" s="96">
        <v>6</v>
      </c>
      <c r="C21" s="101"/>
      <c r="D21" s="97">
        <v>3822607</v>
      </c>
      <c r="E21" s="4"/>
      <c r="F21" s="97">
        <v>3601403</v>
      </c>
      <c r="G21" s="97"/>
      <c r="H21" s="4">
        <v>644930</v>
      </c>
      <c r="I21" s="4"/>
      <c r="J21" s="4">
        <v>644930</v>
      </c>
    </row>
    <row r="22" spans="1:10" s="93" customFormat="1" ht="24" customHeight="1">
      <c r="A22" s="95" t="s">
        <v>163</v>
      </c>
      <c r="B22" s="96"/>
      <c r="D22" s="97">
        <v>7270</v>
      </c>
      <c r="E22" s="4"/>
      <c r="F22" s="97">
        <v>7270</v>
      </c>
      <c r="G22" s="97"/>
      <c r="H22" s="97">
        <v>7270</v>
      </c>
      <c r="I22" s="4"/>
      <c r="J22" s="97">
        <v>7270</v>
      </c>
    </row>
    <row r="23" spans="1:10" s="93" customFormat="1" ht="24" customHeight="1">
      <c r="A23" s="95" t="s">
        <v>164</v>
      </c>
      <c r="B23" s="96">
        <v>7</v>
      </c>
      <c r="D23" s="97">
        <v>1408729</v>
      </c>
      <c r="E23" s="4"/>
      <c r="F23" s="97">
        <v>1583254</v>
      </c>
      <c r="G23" s="97"/>
      <c r="H23" s="97">
        <v>541195</v>
      </c>
      <c r="I23" s="4"/>
      <c r="J23" s="97">
        <v>583450</v>
      </c>
    </row>
    <row r="24" spans="1:10" s="93" customFormat="1" ht="24" customHeight="1">
      <c r="A24" s="103" t="s">
        <v>165</v>
      </c>
      <c r="B24" s="96"/>
      <c r="D24" s="4">
        <v>27188</v>
      </c>
      <c r="E24" s="4"/>
      <c r="F24" s="4">
        <v>28240</v>
      </c>
      <c r="G24" s="4"/>
      <c r="H24" s="97">
        <v>26678</v>
      </c>
      <c r="I24" s="4"/>
      <c r="J24" s="97">
        <v>26814</v>
      </c>
    </row>
    <row r="25" spans="1:10" s="93" customFormat="1" ht="24" customHeight="1">
      <c r="A25" s="103" t="s">
        <v>166</v>
      </c>
      <c r="B25" s="96"/>
      <c r="D25" s="4">
        <v>109053</v>
      </c>
      <c r="E25" s="4"/>
      <c r="F25" s="4">
        <v>86699</v>
      </c>
      <c r="G25" s="4"/>
      <c r="H25" s="97">
        <v>4756</v>
      </c>
      <c r="I25" s="4"/>
      <c r="J25" s="97">
        <v>6405</v>
      </c>
    </row>
    <row r="26" spans="1:10" s="93" customFormat="1" ht="24" customHeight="1">
      <c r="A26" s="103" t="s">
        <v>167</v>
      </c>
      <c r="B26" s="96">
        <v>2</v>
      </c>
      <c r="D26" s="30">
        <v>12029</v>
      </c>
      <c r="E26" s="4"/>
      <c r="F26" s="30">
        <v>11639</v>
      </c>
      <c r="G26" s="4"/>
      <c r="H26" s="100">
        <v>1954</v>
      </c>
      <c r="I26" s="4"/>
      <c r="J26" s="100">
        <v>2092</v>
      </c>
    </row>
    <row r="27" spans="1:10" s="93" customFormat="1" ht="24" customHeight="1">
      <c r="A27" s="94" t="s">
        <v>11</v>
      </c>
      <c r="B27" s="96"/>
      <c r="D27" s="97">
        <f>SUM(D20:D26)</f>
        <v>5386876</v>
      </c>
      <c r="E27" s="4"/>
      <c r="F27" s="97">
        <f>SUM(F20:F26)</f>
        <v>5318505</v>
      </c>
      <c r="G27" s="97"/>
      <c r="H27" s="97">
        <f>SUM(H20:H26)</f>
        <v>2760620</v>
      </c>
      <c r="I27" s="4"/>
      <c r="J27" s="97">
        <f>SUM(J20:J26)</f>
        <v>2804798</v>
      </c>
    </row>
    <row r="28" spans="1:10" s="93" customFormat="1" ht="24" customHeight="1" thickBot="1">
      <c r="A28" s="94" t="s">
        <v>12</v>
      </c>
      <c r="B28" s="21"/>
      <c r="D28" s="104">
        <f>SUM(D18:D18,D27)</f>
        <v>6518264</v>
      </c>
      <c r="E28" s="4"/>
      <c r="F28" s="104">
        <f>SUM(F18:F18,F27)</f>
        <v>6438105</v>
      </c>
      <c r="G28" s="97"/>
      <c r="H28" s="104">
        <f>SUM(H18:H18,H27)</f>
        <v>3310705</v>
      </c>
      <c r="I28" s="4"/>
      <c r="J28" s="104">
        <f>SUM(J18:J18,J27)</f>
        <v>3329074</v>
      </c>
    </row>
    <row r="29" spans="1:10" s="93" customFormat="1" ht="24" customHeight="1" thickTop="1">
      <c r="A29" s="105"/>
    </row>
    <row r="30" spans="1:10" s="93" customFormat="1" ht="24" customHeight="1">
      <c r="A30" s="105" t="s">
        <v>74</v>
      </c>
    </row>
    <row r="31" spans="1:10" s="93" customFormat="1" ht="24" customHeight="1">
      <c r="A31" s="87" t="s">
        <v>78</v>
      </c>
      <c r="B31" s="87"/>
      <c r="C31" s="87"/>
      <c r="D31" s="87"/>
      <c r="E31" s="87"/>
      <c r="F31" s="87"/>
      <c r="G31" s="87"/>
      <c r="H31" s="87"/>
      <c r="I31" s="87"/>
      <c r="J31" s="87"/>
    </row>
    <row r="32" spans="1:10" s="93" customFormat="1" ht="24" customHeight="1">
      <c r="A32" s="87" t="s">
        <v>117</v>
      </c>
      <c r="B32" s="87"/>
      <c r="C32" s="87"/>
      <c r="D32" s="87"/>
      <c r="E32" s="87"/>
      <c r="F32" s="87"/>
      <c r="G32" s="87"/>
      <c r="H32" s="87"/>
      <c r="I32" s="87"/>
      <c r="J32" s="87"/>
    </row>
    <row r="33" spans="1:10" s="7" customFormat="1" ht="24" customHeight="1">
      <c r="A33" s="78" t="s">
        <v>218</v>
      </c>
      <c r="B33" s="19"/>
      <c r="C33" s="19"/>
      <c r="D33" s="19"/>
      <c r="E33" s="19"/>
      <c r="F33" s="19"/>
      <c r="G33" s="36"/>
      <c r="H33" s="19"/>
      <c r="I33" s="19"/>
      <c r="J33" s="19"/>
    </row>
    <row r="34" spans="1:10" s="7" customFormat="1" ht="24" customHeight="1">
      <c r="A34" s="125" t="s">
        <v>0</v>
      </c>
      <c r="B34" s="125"/>
      <c r="C34" s="125"/>
      <c r="D34" s="125"/>
      <c r="E34" s="125"/>
      <c r="F34" s="125"/>
      <c r="G34" s="125"/>
      <c r="H34" s="125"/>
      <c r="I34" s="125"/>
      <c r="J34" s="125"/>
    </row>
    <row r="35" spans="1:10" s="7" customFormat="1" ht="24" customHeight="1">
      <c r="A35" s="15"/>
      <c r="D35" s="126" t="s">
        <v>1</v>
      </c>
      <c r="E35" s="126"/>
      <c r="F35" s="126"/>
      <c r="G35" s="37"/>
      <c r="H35" s="126" t="s">
        <v>2</v>
      </c>
      <c r="I35" s="126"/>
      <c r="J35" s="126"/>
    </row>
    <row r="36" spans="1:10" s="7" customFormat="1" ht="24" customHeight="1">
      <c r="A36" s="15"/>
      <c r="B36" s="8" t="s">
        <v>3</v>
      </c>
      <c r="D36" s="68" t="s">
        <v>219</v>
      </c>
      <c r="E36" s="9"/>
      <c r="F36" s="68" t="s">
        <v>220</v>
      </c>
      <c r="G36" s="6"/>
      <c r="H36" s="68" t="s">
        <v>219</v>
      </c>
      <c r="I36" s="9"/>
      <c r="J36" s="68" t="s">
        <v>220</v>
      </c>
    </row>
    <row r="37" spans="1:10" s="7" customFormat="1" ht="24" customHeight="1">
      <c r="A37" s="15"/>
      <c r="B37" s="8"/>
      <c r="D37" s="9" t="s">
        <v>4</v>
      </c>
      <c r="E37" s="9"/>
      <c r="F37" s="9" t="s">
        <v>5</v>
      </c>
      <c r="G37" s="6"/>
      <c r="H37" s="9" t="s">
        <v>4</v>
      </c>
      <c r="I37" s="9"/>
      <c r="J37" s="9" t="s">
        <v>5</v>
      </c>
    </row>
    <row r="38" spans="1:10" s="7" customFormat="1" ht="24" customHeight="1">
      <c r="A38" s="15"/>
      <c r="B38" s="8"/>
      <c r="D38" s="9" t="s">
        <v>6</v>
      </c>
      <c r="E38" s="10"/>
      <c r="F38" s="9"/>
      <c r="G38" s="6"/>
      <c r="H38" s="9" t="s">
        <v>6</v>
      </c>
      <c r="I38" s="10"/>
      <c r="J38" s="9"/>
    </row>
    <row r="39" spans="1:10" s="93" customFormat="1" ht="24" customHeight="1">
      <c r="A39" s="106" t="s">
        <v>13</v>
      </c>
      <c r="C39" s="8"/>
      <c r="D39" s="10"/>
      <c r="E39" s="10"/>
      <c r="F39" s="10"/>
      <c r="G39" s="10"/>
      <c r="H39" s="10"/>
      <c r="I39" s="10"/>
      <c r="J39" s="10"/>
    </row>
    <row r="40" spans="1:10" s="93" customFormat="1" ht="24" customHeight="1">
      <c r="A40" s="106" t="s">
        <v>14</v>
      </c>
      <c r="C40" s="8"/>
      <c r="D40" s="10"/>
      <c r="E40" s="10"/>
      <c r="F40" s="10"/>
      <c r="G40" s="10"/>
      <c r="H40" s="10"/>
      <c r="I40" s="10"/>
      <c r="J40" s="10"/>
    </row>
    <row r="41" spans="1:10" s="93" customFormat="1" ht="24" customHeight="1">
      <c r="A41" s="105" t="s">
        <v>168</v>
      </c>
      <c r="C41" s="8"/>
      <c r="D41" s="10"/>
      <c r="E41" s="10"/>
      <c r="F41" s="10"/>
      <c r="G41" s="10"/>
      <c r="H41" s="10"/>
      <c r="I41" s="10"/>
      <c r="J41" s="10"/>
    </row>
    <row r="42" spans="1:10" s="93" customFormat="1" ht="24" customHeight="1">
      <c r="A42" s="105" t="s">
        <v>169</v>
      </c>
      <c r="B42" s="96"/>
      <c r="C42" s="107"/>
      <c r="D42" s="97">
        <v>881044</v>
      </c>
      <c r="E42" s="11"/>
      <c r="F42" s="97">
        <v>618781</v>
      </c>
      <c r="G42" s="97"/>
      <c r="H42" s="97">
        <v>608000</v>
      </c>
      <c r="I42" s="11"/>
      <c r="J42" s="97">
        <v>368000</v>
      </c>
    </row>
    <row r="43" spans="1:10" s="93" customFormat="1" ht="24" customHeight="1">
      <c r="A43" s="95" t="s">
        <v>170</v>
      </c>
      <c r="B43" s="96" t="s">
        <v>176</v>
      </c>
      <c r="C43" s="107"/>
      <c r="D43" s="108">
        <v>503684</v>
      </c>
      <c r="E43" s="108"/>
      <c r="F43" s="108">
        <v>482366</v>
      </c>
      <c r="G43" s="108"/>
      <c r="H43" s="108">
        <v>50865</v>
      </c>
      <c r="I43" s="108"/>
      <c r="J43" s="108">
        <v>46502</v>
      </c>
    </row>
    <row r="44" spans="1:10" s="93" customFormat="1" ht="24" customHeight="1">
      <c r="A44" s="95" t="s">
        <v>171</v>
      </c>
      <c r="B44" s="96"/>
      <c r="C44" s="107"/>
      <c r="D44" s="108"/>
      <c r="E44" s="108"/>
      <c r="F44" s="108"/>
      <c r="G44" s="108"/>
      <c r="H44" s="108"/>
      <c r="I44" s="108"/>
      <c r="J44" s="108"/>
    </row>
    <row r="45" spans="1:10" s="93" customFormat="1" ht="24" customHeight="1">
      <c r="A45" s="95" t="s">
        <v>172</v>
      </c>
      <c r="B45" s="96">
        <v>9</v>
      </c>
      <c r="C45" s="107"/>
      <c r="D45" s="4">
        <v>289903</v>
      </c>
      <c r="E45" s="11"/>
      <c r="F45" s="4">
        <v>336880</v>
      </c>
      <c r="G45" s="4"/>
      <c r="H45" s="4">
        <v>215000</v>
      </c>
      <c r="I45" s="11"/>
      <c r="J45" s="4">
        <v>260000</v>
      </c>
    </row>
    <row r="46" spans="1:10" s="93" customFormat="1" ht="24" customHeight="1">
      <c r="A46" s="103" t="s">
        <v>173</v>
      </c>
      <c r="B46" s="96" t="s">
        <v>177</v>
      </c>
      <c r="D46" s="108">
        <v>16163</v>
      </c>
      <c r="E46" s="108"/>
      <c r="F46" s="108">
        <v>22456</v>
      </c>
      <c r="G46" s="108"/>
      <c r="H46" s="108">
        <v>4138</v>
      </c>
      <c r="I46" s="108"/>
      <c r="J46" s="108">
        <v>5129</v>
      </c>
    </row>
    <row r="47" spans="1:10" s="93" customFormat="1" ht="24" customHeight="1">
      <c r="A47" s="103" t="s">
        <v>221</v>
      </c>
      <c r="B47" s="96"/>
      <c r="C47" s="107"/>
      <c r="D47" s="97">
        <v>3221</v>
      </c>
      <c r="E47" s="11"/>
      <c r="F47" s="97">
        <v>1458</v>
      </c>
      <c r="G47" s="97"/>
      <c r="H47" s="97">
        <v>0</v>
      </c>
      <c r="I47" s="11"/>
      <c r="J47" s="97">
        <v>0</v>
      </c>
    </row>
    <row r="48" spans="1:10" s="93" customFormat="1" ht="24" customHeight="1">
      <c r="A48" s="103" t="s">
        <v>174</v>
      </c>
      <c r="B48" s="96">
        <v>19</v>
      </c>
      <c r="C48" s="103"/>
      <c r="D48" s="4">
        <v>951</v>
      </c>
      <c r="E48" s="4"/>
      <c r="F48" s="4">
        <v>835</v>
      </c>
      <c r="G48" s="4"/>
      <c r="H48" s="97">
        <v>0</v>
      </c>
      <c r="I48" s="4"/>
      <c r="J48" s="97">
        <v>0</v>
      </c>
    </row>
    <row r="49" spans="1:10" s="93" customFormat="1" ht="24" customHeight="1">
      <c r="A49" s="103" t="s">
        <v>175</v>
      </c>
      <c r="B49" s="96"/>
      <c r="C49" s="103"/>
      <c r="D49" s="30">
        <v>45859</v>
      </c>
      <c r="E49" s="4"/>
      <c r="F49" s="30">
        <v>65541</v>
      </c>
      <c r="G49" s="4"/>
      <c r="H49" s="100">
        <v>3497</v>
      </c>
      <c r="I49" s="4"/>
      <c r="J49" s="100">
        <v>2940</v>
      </c>
    </row>
    <row r="50" spans="1:10" s="93" customFormat="1" ht="24" customHeight="1">
      <c r="A50" s="106" t="s">
        <v>15</v>
      </c>
      <c r="B50" s="96"/>
      <c r="C50" s="39"/>
      <c r="D50" s="100">
        <f>SUM(D42:D49)</f>
        <v>1740825</v>
      </c>
      <c r="E50" s="4"/>
      <c r="F50" s="100">
        <f>SUM(F42:F49)</f>
        <v>1528317</v>
      </c>
      <c r="G50" s="97"/>
      <c r="H50" s="100">
        <f>SUM(H42:H49)</f>
        <v>881500</v>
      </c>
      <c r="I50" s="97"/>
      <c r="J50" s="100">
        <f>SUM(J42:J49)</f>
        <v>682571</v>
      </c>
    </row>
    <row r="51" spans="1:10" s="93" customFormat="1" ht="24" customHeight="1">
      <c r="A51" s="106" t="s">
        <v>16</v>
      </c>
      <c r="B51" s="96"/>
      <c r="C51" s="99"/>
      <c r="D51" s="97"/>
      <c r="E51" s="4"/>
      <c r="F51" s="97"/>
      <c r="G51" s="97"/>
      <c r="H51" s="97"/>
      <c r="I51" s="4"/>
      <c r="J51" s="97"/>
    </row>
    <row r="52" spans="1:10" s="93" customFormat="1" ht="24" customHeight="1">
      <c r="A52" s="105" t="s">
        <v>178</v>
      </c>
      <c r="B52" s="96"/>
      <c r="C52" s="99"/>
      <c r="D52" s="108"/>
      <c r="E52" s="108"/>
      <c r="F52" s="108"/>
      <c r="G52" s="108"/>
      <c r="H52" s="108"/>
      <c r="I52" s="108"/>
      <c r="J52" s="108"/>
    </row>
    <row r="53" spans="1:10" s="93" customFormat="1" ht="24" customHeight="1">
      <c r="A53" s="105" t="s">
        <v>179</v>
      </c>
      <c r="B53" s="96">
        <v>9</v>
      </c>
      <c r="C53" s="99"/>
      <c r="D53" s="97">
        <v>180000</v>
      </c>
      <c r="E53" s="4"/>
      <c r="F53" s="97">
        <v>385683</v>
      </c>
      <c r="G53" s="97"/>
      <c r="H53" s="97">
        <v>145000</v>
      </c>
      <c r="I53" s="4"/>
      <c r="J53" s="97">
        <v>295000</v>
      </c>
    </row>
    <row r="54" spans="1:10" s="93" customFormat="1" ht="24" customHeight="1">
      <c r="A54" s="105" t="s">
        <v>180</v>
      </c>
      <c r="B54" s="96" t="s">
        <v>177</v>
      </c>
      <c r="C54" s="99"/>
      <c r="D54" s="97">
        <v>16019</v>
      </c>
      <c r="E54" s="4"/>
      <c r="F54" s="97">
        <v>9853</v>
      </c>
      <c r="G54" s="97"/>
      <c r="H54" s="97">
        <v>6461</v>
      </c>
      <c r="I54" s="4"/>
      <c r="J54" s="97">
        <v>3840</v>
      </c>
    </row>
    <row r="55" spans="1:10" s="93" customFormat="1" ht="24" customHeight="1">
      <c r="A55" s="105" t="s">
        <v>181</v>
      </c>
      <c r="B55" s="96"/>
      <c r="C55" s="99"/>
      <c r="D55" s="97">
        <v>1026</v>
      </c>
      <c r="E55" s="4"/>
      <c r="F55" s="97">
        <v>1031</v>
      </c>
      <c r="G55" s="97"/>
      <c r="H55" s="97">
        <v>0</v>
      </c>
      <c r="I55" s="4"/>
      <c r="J55" s="97">
        <v>0</v>
      </c>
    </row>
    <row r="56" spans="1:10" s="93" customFormat="1" ht="24" customHeight="1">
      <c r="A56" s="105" t="s">
        <v>182</v>
      </c>
      <c r="B56" s="96">
        <v>12</v>
      </c>
      <c r="C56" s="99"/>
      <c r="D56" s="97">
        <v>91668</v>
      </c>
      <c r="E56" s="4"/>
      <c r="F56" s="97">
        <v>112326</v>
      </c>
      <c r="G56" s="97"/>
      <c r="H56" s="97">
        <v>24877</v>
      </c>
      <c r="I56" s="4"/>
      <c r="J56" s="97">
        <v>31750</v>
      </c>
    </row>
    <row r="57" spans="1:10" s="93" customFormat="1" ht="24" customHeight="1">
      <c r="A57" s="106" t="s">
        <v>17</v>
      </c>
      <c r="B57" s="99"/>
      <c r="D57" s="109">
        <f>SUM(D53:D56)</f>
        <v>288713</v>
      </c>
      <c r="E57" s="4"/>
      <c r="F57" s="109">
        <f>SUM(F53:F56)</f>
        <v>508893</v>
      </c>
      <c r="G57" s="97"/>
      <c r="H57" s="109">
        <f>SUM(H53:H56)</f>
        <v>176338</v>
      </c>
      <c r="I57" s="4"/>
      <c r="J57" s="109">
        <f>SUM(J53:J56)</f>
        <v>330590</v>
      </c>
    </row>
    <row r="58" spans="1:10" s="93" customFormat="1" ht="24" customHeight="1">
      <c r="A58" s="106" t="s">
        <v>18</v>
      </c>
      <c r="D58" s="109">
        <f>D57+D50</f>
        <v>2029538</v>
      </c>
      <c r="E58" s="4"/>
      <c r="F58" s="109">
        <f>F57+F50</f>
        <v>2037210</v>
      </c>
      <c r="G58" s="97"/>
      <c r="H58" s="109">
        <f>H57+H50</f>
        <v>1057838</v>
      </c>
      <c r="I58" s="4"/>
      <c r="J58" s="109">
        <f>J57+J50</f>
        <v>1013161</v>
      </c>
    </row>
    <row r="59" spans="1:10" s="93" customFormat="1" ht="24" customHeight="1">
      <c r="A59" s="103"/>
    </row>
    <row r="60" spans="1:10" s="93" customFormat="1" ht="24" customHeight="1">
      <c r="A60" s="105" t="s">
        <v>74</v>
      </c>
    </row>
    <row r="61" spans="1:10" s="93" customFormat="1" ht="24" customHeight="1">
      <c r="A61" s="87" t="s">
        <v>78</v>
      </c>
      <c r="B61" s="87"/>
      <c r="C61" s="87"/>
    </row>
    <row r="62" spans="1:10" s="93" customFormat="1" ht="24" customHeight="1">
      <c r="A62" s="87" t="s">
        <v>117</v>
      </c>
      <c r="B62" s="87"/>
      <c r="C62" s="87"/>
      <c r="D62" s="87"/>
      <c r="E62" s="87"/>
      <c r="F62" s="87"/>
      <c r="G62" s="87"/>
      <c r="H62" s="87"/>
      <c r="I62" s="87"/>
      <c r="J62" s="87"/>
    </row>
    <row r="63" spans="1:10" s="7" customFormat="1" ht="24" customHeight="1">
      <c r="A63" s="78" t="s">
        <v>218</v>
      </c>
      <c r="B63" s="19"/>
      <c r="C63" s="19"/>
      <c r="D63" s="19"/>
      <c r="E63" s="19"/>
      <c r="F63" s="19"/>
      <c r="G63" s="36"/>
      <c r="H63" s="19"/>
      <c r="I63" s="19"/>
      <c r="J63" s="19"/>
    </row>
    <row r="64" spans="1:10" s="7" customFormat="1" ht="24" customHeight="1">
      <c r="A64" s="125" t="s">
        <v>0</v>
      </c>
      <c r="B64" s="125"/>
      <c r="C64" s="125"/>
      <c r="D64" s="125"/>
      <c r="E64" s="125"/>
      <c r="F64" s="125"/>
      <c r="G64" s="125"/>
      <c r="H64" s="125"/>
      <c r="I64" s="125"/>
      <c r="J64" s="125"/>
    </row>
    <row r="65" spans="1:16" s="7" customFormat="1" ht="24" customHeight="1">
      <c r="A65" s="15"/>
      <c r="D65" s="126" t="s">
        <v>1</v>
      </c>
      <c r="E65" s="126"/>
      <c r="F65" s="126"/>
      <c r="G65" s="37"/>
      <c r="H65" s="126" t="s">
        <v>2</v>
      </c>
      <c r="I65" s="126"/>
      <c r="J65" s="126"/>
    </row>
    <row r="66" spans="1:16" s="7" customFormat="1" ht="24" customHeight="1">
      <c r="A66" s="15"/>
      <c r="B66" s="8"/>
      <c r="D66" s="68" t="s">
        <v>219</v>
      </c>
      <c r="E66" s="9"/>
      <c r="F66" s="68" t="s">
        <v>220</v>
      </c>
      <c r="G66" s="6"/>
      <c r="H66" s="68" t="s">
        <v>219</v>
      </c>
      <c r="I66" s="9"/>
      <c r="J66" s="68" t="s">
        <v>220</v>
      </c>
    </row>
    <row r="67" spans="1:16" s="7" customFormat="1" ht="24" customHeight="1">
      <c r="A67" s="15"/>
      <c r="B67" s="8"/>
      <c r="D67" s="9" t="s">
        <v>4</v>
      </c>
      <c r="E67" s="9"/>
      <c r="F67" s="9" t="s">
        <v>5</v>
      </c>
      <c r="G67" s="6"/>
      <c r="H67" s="9" t="s">
        <v>4</v>
      </c>
      <c r="I67" s="9"/>
      <c r="J67" s="9" t="s">
        <v>5</v>
      </c>
    </row>
    <row r="68" spans="1:16" s="7" customFormat="1" ht="24" customHeight="1">
      <c r="A68" s="15"/>
      <c r="B68" s="8"/>
      <c r="D68" s="9" t="s">
        <v>6</v>
      </c>
      <c r="E68" s="10"/>
      <c r="F68" s="9"/>
      <c r="G68" s="6"/>
      <c r="H68" s="9" t="s">
        <v>6</v>
      </c>
      <c r="I68" s="10"/>
      <c r="J68" s="9"/>
    </row>
    <row r="69" spans="1:16" s="93" customFormat="1" ht="24" customHeight="1">
      <c r="A69" s="106" t="s">
        <v>19</v>
      </c>
      <c r="C69" s="8"/>
      <c r="D69" s="21"/>
      <c r="E69" s="110"/>
      <c r="F69" s="21"/>
      <c r="G69" s="21"/>
      <c r="H69" s="21"/>
      <c r="I69" s="10"/>
      <c r="J69" s="21"/>
    </row>
    <row r="70" spans="1:16" s="93" customFormat="1" ht="24" customHeight="1">
      <c r="A70" s="103" t="s">
        <v>183</v>
      </c>
      <c r="B70" s="99"/>
      <c r="C70" s="8"/>
      <c r="D70" s="21"/>
      <c r="E70" s="110"/>
      <c r="F70" s="21"/>
      <c r="G70" s="21"/>
      <c r="H70" s="21"/>
      <c r="I70" s="10"/>
      <c r="J70" s="21"/>
    </row>
    <row r="71" spans="1:16" s="93" customFormat="1" ht="24" customHeight="1">
      <c r="A71" s="105" t="s">
        <v>184</v>
      </c>
      <c r="B71" s="99"/>
      <c r="C71" s="8"/>
      <c r="D71" s="21"/>
      <c r="E71" s="110"/>
      <c r="F71" s="21"/>
      <c r="G71" s="21"/>
      <c r="H71" s="21"/>
      <c r="I71" s="10"/>
      <c r="J71" s="21"/>
    </row>
    <row r="72" spans="1:16" s="93" customFormat="1" ht="24" customHeight="1" thickBot="1">
      <c r="A72" s="111" t="s">
        <v>185</v>
      </c>
      <c r="B72" s="99"/>
      <c r="C72" s="8"/>
      <c r="D72" s="29">
        <v>500000</v>
      </c>
      <c r="E72" s="110"/>
      <c r="F72" s="29">
        <v>500000</v>
      </c>
      <c r="G72" s="4"/>
      <c r="H72" s="29">
        <v>500000</v>
      </c>
      <c r="I72" s="10"/>
      <c r="J72" s="29">
        <v>500000</v>
      </c>
    </row>
    <row r="73" spans="1:16" s="93" customFormat="1" ht="24" customHeight="1" thickTop="1">
      <c r="A73" s="111" t="s">
        <v>186</v>
      </c>
      <c r="B73" s="96"/>
      <c r="C73" s="107"/>
      <c r="D73" s="103"/>
      <c r="E73" s="103"/>
      <c r="F73" s="103"/>
      <c r="G73" s="103"/>
      <c r="H73" s="103"/>
      <c r="I73" s="103"/>
      <c r="J73" s="103"/>
    </row>
    <row r="74" spans="1:16" s="93" customFormat="1" ht="24" customHeight="1">
      <c r="A74" s="111" t="s">
        <v>187</v>
      </c>
      <c r="B74" s="105"/>
      <c r="C74" s="107"/>
      <c r="D74" s="4">
        <f>SUM('CE1'!B25)</f>
        <v>482580</v>
      </c>
      <c r="E74" s="4"/>
      <c r="F74" s="4">
        <f>SUM('CE1'!B20)</f>
        <v>482580</v>
      </c>
      <c r="G74" s="4"/>
      <c r="H74" s="4">
        <f>'CE2'!B22</f>
        <v>482580</v>
      </c>
      <c r="I74" s="11"/>
      <c r="J74" s="4">
        <v>482580</v>
      </c>
      <c r="P74" s="21"/>
    </row>
    <row r="75" spans="1:16" s="93" customFormat="1" ht="24" customHeight="1">
      <c r="A75" s="111" t="s">
        <v>188</v>
      </c>
      <c r="B75" s="105"/>
      <c r="C75" s="107"/>
      <c r="D75" s="4"/>
      <c r="E75" s="4"/>
      <c r="F75" s="4"/>
      <c r="G75" s="4"/>
      <c r="H75" s="4"/>
      <c r="I75" s="11"/>
      <c r="J75" s="4"/>
      <c r="P75" s="21"/>
    </row>
    <row r="76" spans="1:16" s="93" customFormat="1" ht="24" customHeight="1">
      <c r="A76" s="111" t="s">
        <v>189</v>
      </c>
      <c r="B76" s="96"/>
      <c r="C76" s="107"/>
      <c r="D76" s="4">
        <v>-80767</v>
      </c>
      <c r="E76" s="4"/>
      <c r="F76" s="4">
        <f>SUM('CE1'!D20)</f>
        <v>-80767</v>
      </c>
      <c r="G76" s="4"/>
      <c r="H76" s="4">
        <v>0</v>
      </c>
      <c r="I76" s="11"/>
      <c r="J76" s="4">
        <v>0</v>
      </c>
      <c r="P76" s="21"/>
    </row>
    <row r="77" spans="1:16" s="93" customFormat="1" ht="24" customHeight="1">
      <c r="A77" s="103" t="s">
        <v>190</v>
      </c>
      <c r="C77" s="8"/>
      <c r="D77" s="112"/>
      <c r="E77" s="11"/>
      <c r="F77" s="97"/>
      <c r="G77" s="97"/>
      <c r="H77" s="97"/>
      <c r="I77" s="11"/>
      <c r="J77" s="97"/>
      <c r="P77" s="21"/>
    </row>
    <row r="78" spans="1:16" s="93" customFormat="1" ht="24" customHeight="1">
      <c r="A78" s="103" t="s">
        <v>191</v>
      </c>
      <c r="B78" s="99"/>
      <c r="C78" s="8"/>
      <c r="P78" s="21"/>
    </row>
    <row r="79" spans="1:16" s="93" customFormat="1" ht="24" customHeight="1">
      <c r="A79" s="103" t="s">
        <v>192</v>
      </c>
      <c r="B79" s="99"/>
      <c r="C79" s="8"/>
      <c r="D79" s="93">
        <v>1494</v>
      </c>
      <c r="E79" s="11"/>
      <c r="F79" s="93">
        <f>SUM('CE1'!F20)</f>
        <v>1494</v>
      </c>
      <c r="H79" s="97">
        <v>0</v>
      </c>
      <c r="I79" s="11"/>
      <c r="J79" s="97">
        <v>0</v>
      </c>
      <c r="P79" s="21"/>
    </row>
    <row r="80" spans="1:16" s="93" customFormat="1" ht="24" customHeight="1">
      <c r="A80" s="103" t="s">
        <v>193</v>
      </c>
      <c r="B80" s="99"/>
      <c r="C80" s="8"/>
      <c r="D80" s="97"/>
      <c r="E80" s="11"/>
      <c r="F80" s="97"/>
      <c r="G80" s="97"/>
      <c r="H80" s="97"/>
      <c r="I80" s="11"/>
      <c r="J80" s="97"/>
      <c r="P80" s="21"/>
    </row>
    <row r="81" spans="1:16" s="93" customFormat="1" ht="24" customHeight="1">
      <c r="A81" s="103" t="s">
        <v>194</v>
      </c>
      <c r="B81" s="99"/>
      <c r="C81" s="8"/>
      <c r="M81" s="105"/>
      <c r="P81" s="21"/>
    </row>
    <row r="82" spans="1:16" s="93" customFormat="1" ht="24" customHeight="1">
      <c r="A82" s="103" t="s">
        <v>195</v>
      </c>
      <c r="B82" s="99"/>
      <c r="C82" s="8"/>
      <c r="D82" s="97">
        <v>-135833</v>
      </c>
      <c r="E82" s="11"/>
      <c r="F82" s="93">
        <f>SUM('CE1'!H20)</f>
        <v>-135833</v>
      </c>
      <c r="G82" s="97"/>
      <c r="H82" s="97">
        <v>0</v>
      </c>
      <c r="I82" s="11"/>
      <c r="J82" s="97">
        <v>0</v>
      </c>
      <c r="M82" s="105"/>
      <c r="P82" s="21"/>
    </row>
    <row r="83" spans="1:16" s="93" customFormat="1" ht="24" customHeight="1">
      <c r="A83" s="103" t="s">
        <v>196</v>
      </c>
      <c r="B83" s="99"/>
      <c r="C83" s="8"/>
      <c r="M83" s="113"/>
    </row>
    <row r="84" spans="1:16" s="93" customFormat="1" ht="24" customHeight="1">
      <c r="A84" s="103" t="s">
        <v>197</v>
      </c>
      <c r="B84" s="99"/>
      <c r="C84" s="8"/>
      <c r="D84" s="97">
        <v>40953</v>
      </c>
      <c r="E84" s="11"/>
      <c r="F84" s="97">
        <f>SUM('CE1'!J20)</f>
        <v>40953</v>
      </c>
      <c r="G84" s="97"/>
      <c r="H84" s="97">
        <v>0</v>
      </c>
      <c r="I84" s="11"/>
      <c r="J84" s="97">
        <v>0</v>
      </c>
      <c r="M84" s="113"/>
    </row>
    <row r="85" spans="1:16" s="93" customFormat="1" ht="24" customHeight="1">
      <c r="A85" s="103" t="s">
        <v>20</v>
      </c>
      <c r="B85" s="99"/>
      <c r="C85" s="8"/>
      <c r="D85" s="97"/>
      <c r="E85" s="11"/>
      <c r="F85" s="97"/>
      <c r="G85" s="97"/>
      <c r="H85" s="97"/>
      <c r="I85" s="11"/>
      <c r="J85" s="97"/>
      <c r="M85" s="113"/>
    </row>
    <row r="86" spans="1:16" s="93" customFormat="1" ht="24" customHeight="1">
      <c r="A86" s="103" t="s">
        <v>198</v>
      </c>
      <c r="B86" s="96"/>
      <c r="C86" s="8"/>
      <c r="D86" s="97">
        <f>SUM('CE1'!L25)</f>
        <v>50000</v>
      </c>
      <c r="E86" s="11"/>
      <c r="F86" s="97">
        <f>SUM('CE1'!L20)</f>
        <v>50000</v>
      </c>
      <c r="G86" s="97"/>
      <c r="H86" s="97">
        <f>SUM('CE2'!D22)</f>
        <v>50000</v>
      </c>
      <c r="I86" s="11"/>
      <c r="J86" s="97">
        <f>SUM('CE2'!D17)</f>
        <v>50000</v>
      </c>
    </row>
    <row r="87" spans="1:16" s="93" customFormat="1" ht="24" customHeight="1">
      <c r="A87" s="103" t="s">
        <v>199</v>
      </c>
      <c r="B87" s="99"/>
      <c r="C87" s="8"/>
      <c r="D87" s="97">
        <f>'CE1'!N25</f>
        <v>4021937</v>
      </c>
      <c r="E87" s="11"/>
      <c r="F87" s="97">
        <f>SUM('CE1'!N20)</f>
        <v>4143557</v>
      </c>
      <c r="G87" s="97"/>
      <c r="H87" s="97">
        <v>1720287</v>
      </c>
      <c r="I87" s="11"/>
      <c r="J87" s="97">
        <f>SUM('CE2'!F17)</f>
        <v>1783333</v>
      </c>
    </row>
    <row r="88" spans="1:16" s="93" customFormat="1" ht="24" customHeight="1">
      <c r="A88" s="103" t="s">
        <v>200</v>
      </c>
      <c r="C88" s="8"/>
      <c r="D88" s="100">
        <f>'CE1'!R25</f>
        <v>108362</v>
      </c>
      <c r="E88" s="11"/>
      <c r="F88" s="100">
        <f>SUM('CE1'!R20)</f>
        <v>-101089</v>
      </c>
      <c r="G88" s="97"/>
      <c r="H88" s="100">
        <v>0</v>
      </c>
      <c r="I88" s="11"/>
      <c r="J88" s="100">
        <v>0</v>
      </c>
    </row>
    <row r="89" spans="1:16" s="93" customFormat="1" ht="24" customHeight="1">
      <c r="A89" s="106" t="s">
        <v>21</v>
      </c>
      <c r="D89" s="100">
        <f>SUM(D74:D88)</f>
        <v>4488726</v>
      </c>
      <c r="E89" s="11"/>
      <c r="F89" s="100">
        <f>SUM(F74:F88)</f>
        <v>4400895</v>
      </c>
      <c r="G89" s="97"/>
      <c r="H89" s="100">
        <f>SUM(H74:H88)</f>
        <v>2252867</v>
      </c>
      <c r="I89" s="11"/>
      <c r="J89" s="100">
        <f>SUM(J74:J88)</f>
        <v>2315913</v>
      </c>
    </row>
    <row r="90" spans="1:16" s="93" customFormat="1" ht="24" customHeight="1" thickBot="1">
      <c r="A90" s="106" t="s">
        <v>22</v>
      </c>
      <c r="D90" s="104">
        <f>SUM(D58,D89)</f>
        <v>6518264</v>
      </c>
      <c r="E90" s="11"/>
      <c r="F90" s="104">
        <f>SUM(F58,F89)</f>
        <v>6438105</v>
      </c>
      <c r="G90" s="97"/>
      <c r="H90" s="104">
        <f>SUM(H58,H89)</f>
        <v>3310705</v>
      </c>
      <c r="I90" s="97"/>
      <c r="J90" s="104">
        <f>SUM(J58,J89)</f>
        <v>3329074</v>
      </c>
    </row>
    <row r="91" spans="1:16" s="93" customFormat="1" ht="24" customHeight="1" thickTop="1">
      <c r="A91" s="105"/>
      <c r="C91" s="114"/>
      <c r="D91" s="108">
        <f>D90-D28</f>
        <v>0</v>
      </c>
      <c r="E91" s="108"/>
      <c r="F91" s="108">
        <f>F90-F28</f>
        <v>0</v>
      </c>
      <c r="G91" s="108"/>
      <c r="H91" s="108">
        <f>H90-H28</f>
        <v>0</v>
      </c>
      <c r="I91" s="108"/>
      <c r="J91" s="108">
        <f>J90-J28</f>
        <v>0</v>
      </c>
    </row>
    <row r="92" spans="1:16" s="93" customFormat="1" ht="24" customHeight="1">
      <c r="A92" s="105" t="s">
        <v>74</v>
      </c>
    </row>
    <row r="93" spans="1:16" s="93" customFormat="1" ht="24" customHeight="1">
      <c r="A93" s="105"/>
    </row>
    <row r="94" spans="1:16" s="93" customFormat="1" ht="24" customHeight="1">
      <c r="A94" s="115"/>
      <c r="B94" s="115"/>
    </row>
    <row r="95" spans="1:16" s="93" customFormat="1" ht="24" customHeight="1">
      <c r="A95" s="105"/>
    </row>
    <row r="96" spans="1:16" s="93" customFormat="1" ht="24" customHeight="1">
      <c r="A96" s="105"/>
      <c r="C96" s="93" t="s">
        <v>23</v>
      </c>
    </row>
    <row r="97" spans="1:10" s="93" customFormat="1" ht="24" customHeight="1">
      <c r="A97" s="115"/>
      <c r="B97" s="115"/>
    </row>
    <row r="98" spans="1:10" s="93" customFormat="1" ht="24" customHeight="1"/>
    <row r="99" spans="1:10" s="93" customFormat="1" ht="24" customHeight="1"/>
    <row r="100" spans="1:10" s="93" customFormat="1" ht="24" customHeight="1"/>
    <row r="101" spans="1:10" s="93" customFormat="1" ht="24" customHeight="1"/>
    <row r="102" spans="1:10" s="93" customFormat="1" ht="24" customHeight="1"/>
    <row r="103" spans="1:10" s="93" customFormat="1" ht="24" customHeight="1">
      <c r="A103" s="105"/>
      <c r="B103" s="105"/>
      <c r="C103" s="105"/>
      <c r="D103" s="105"/>
      <c r="E103" s="105"/>
      <c r="F103" s="105"/>
      <c r="G103" s="105"/>
      <c r="H103" s="105"/>
      <c r="I103" s="105"/>
      <c r="J103" s="105"/>
    </row>
    <row r="104" spans="1:10" s="93" customFormat="1" ht="24" customHeight="1">
      <c r="A104" s="105"/>
      <c r="B104" s="105"/>
      <c r="C104" s="105"/>
      <c r="D104" s="105"/>
      <c r="E104" s="105"/>
      <c r="F104" s="105"/>
      <c r="G104" s="105"/>
      <c r="H104" s="105"/>
      <c r="I104" s="105"/>
      <c r="J104" s="105"/>
    </row>
    <row r="105" spans="1:10" s="93" customFormat="1" ht="24" customHeight="1">
      <c r="A105" s="105"/>
      <c r="B105" s="105"/>
      <c r="C105" s="105"/>
      <c r="D105" s="105"/>
      <c r="E105" s="105"/>
      <c r="F105" s="105"/>
      <c r="G105" s="105"/>
      <c r="H105" s="105"/>
      <c r="I105" s="105"/>
      <c r="J105" s="105"/>
    </row>
    <row r="106" spans="1:10" s="93" customFormat="1" ht="24" customHeight="1">
      <c r="A106" s="105"/>
      <c r="B106" s="105"/>
      <c r="C106" s="105"/>
      <c r="D106" s="105"/>
      <c r="E106" s="105"/>
      <c r="F106" s="105"/>
      <c r="G106" s="105"/>
      <c r="H106" s="105"/>
      <c r="I106" s="105"/>
      <c r="J106" s="105"/>
    </row>
    <row r="107" spans="1:10" s="93" customFormat="1" ht="24" customHeight="1">
      <c r="A107" s="105"/>
      <c r="B107" s="105"/>
      <c r="C107" s="105"/>
      <c r="D107" s="105"/>
      <c r="E107" s="105"/>
      <c r="F107" s="105"/>
      <c r="G107" s="105"/>
      <c r="H107" s="105"/>
      <c r="I107" s="105"/>
      <c r="J107" s="105"/>
    </row>
    <row r="108" spans="1:10" s="93" customFormat="1" ht="24" customHeight="1">
      <c r="A108" s="105"/>
      <c r="B108" s="105"/>
      <c r="C108" s="105"/>
      <c r="D108" s="105"/>
      <c r="E108" s="105"/>
      <c r="F108" s="105"/>
      <c r="G108" s="105"/>
      <c r="H108" s="105"/>
      <c r="I108" s="105"/>
      <c r="J108" s="105"/>
    </row>
    <row r="109" spans="1:10" s="93" customFormat="1" ht="24" customHeight="1">
      <c r="A109" s="105"/>
      <c r="B109" s="105"/>
      <c r="C109" s="105"/>
      <c r="D109" s="105"/>
      <c r="E109" s="105"/>
      <c r="F109" s="105"/>
      <c r="G109" s="105"/>
      <c r="H109" s="105"/>
      <c r="I109" s="105"/>
      <c r="J109" s="105"/>
    </row>
    <row r="110" spans="1:10" s="93" customFormat="1" ht="24" customHeight="1">
      <c r="A110" s="105"/>
      <c r="B110" s="105"/>
      <c r="C110" s="105"/>
      <c r="D110" s="105"/>
      <c r="E110" s="105"/>
      <c r="F110" s="105"/>
      <c r="G110" s="105"/>
      <c r="H110" s="105"/>
      <c r="I110" s="105"/>
      <c r="J110" s="105"/>
    </row>
    <row r="111" spans="1:10" s="93" customFormat="1" ht="24" customHeight="1">
      <c r="A111" s="105"/>
      <c r="B111" s="105"/>
      <c r="C111" s="105"/>
      <c r="D111" s="105"/>
      <c r="E111" s="105"/>
      <c r="F111" s="105"/>
      <c r="G111" s="105"/>
      <c r="H111" s="105"/>
      <c r="I111" s="105"/>
      <c r="J111" s="105"/>
    </row>
    <row r="112" spans="1:10" s="93" customFormat="1" ht="24" customHeight="1">
      <c r="A112" s="105"/>
      <c r="B112" s="105"/>
      <c r="C112" s="105"/>
      <c r="D112" s="105"/>
      <c r="E112" s="105"/>
      <c r="F112" s="105"/>
      <c r="G112" s="105"/>
      <c r="H112" s="105"/>
      <c r="I112" s="105"/>
      <c r="J112" s="105"/>
    </row>
  </sheetData>
  <customSheetViews>
    <customSheetView guid="{97CA589E-D213-4CE5-906B-03755602F42E}" scale="94" showPageBreaks="1" showGridLines="0" printArea="1" view="pageBreakPreview" topLeftCell="A70">
      <selection activeCell="D89" sqref="D89"/>
      <rowBreaks count="2" manualBreakCount="2">
        <brk id="34" max="16383" man="1"/>
        <brk id="65" max="16383" man="1"/>
      </rowBreaks>
      <pageMargins left="0.9055118110236221" right="0.31496062992125984" top="0.74803149606299213" bottom="0.31496062992125984" header="0.31496062992125984" footer="0.31496062992125984"/>
      <pageSetup paperSize="9" scale="58" fitToHeight="3" orientation="portrait" r:id="rId1"/>
    </customSheetView>
    <customSheetView guid="{D8C7D22C-2CF5-4E8E-84F1-5667088BD53E}" scale="94" showPageBreaks="1" showGridLines="0" printArea="1" view="pageBreakPreview" topLeftCell="A61">
      <selection activeCell="H52" sqref="H52"/>
      <rowBreaks count="2" manualBreakCount="2">
        <brk id="34" max="16383" man="1"/>
        <brk id="65" max="16383" man="1"/>
      </rowBreaks>
      <pageMargins left="0.9055118110236221" right="0.31496062992125984" top="0.74803149606299213" bottom="0.31496062992125984" header="0.31496062992125984" footer="0.31496062992125984"/>
      <pageSetup paperSize="9" scale="58" fitToHeight="3" orientation="portrait" r:id="rId2"/>
    </customSheetView>
  </customSheetViews>
  <mergeCells count="9">
    <mergeCell ref="A64:J64"/>
    <mergeCell ref="D65:F65"/>
    <mergeCell ref="H65:J65"/>
    <mergeCell ref="A4:J4"/>
    <mergeCell ref="D5:F5"/>
    <mergeCell ref="H5:J5"/>
    <mergeCell ref="A34:J34"/>
    <mergeCell ref="D35:F35"/>
    <mergeCell ref="H35:J35"/>
  </mergeCells>
  <printOptions horizontalCentered="1"/>
  <pageMargins left="0.70866141732283505" right="0.23622047244094499" top="0.78740157480314998" bottom="0.31496062992126" header="0.31496062992126" footer="0.31496062992126"/>
  <pageSetup paperSize="9" scale="71" fitToHeight="3" orientation="portrait" r:id="rId3"/>
  <rowBreaks count="2" manualBreakCount="2">
    <brk id="30" max="10" man="1"/>
    <brk id="60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123"/>
  <sheetViews>
    <sheetView showGridLines="0" view="pageBreakPreview" topLeftCell="A52" zoomScaleNormal="100" zoomScaleSheetLayoutView="100" workbookViewId="0">
      <selection activeCell="A59" sqref="A59"/>
    </sheetView>
  </sheetViews>
  <sheetFormatPr defaultColWidth="10.7265625" defaultRowHeight="24" customHeight="1"/>
  <cols>
    <col min="1" max="1" width="50.7265625" style="31" customWidth="1"/>
    <col min="2" max="2" width="8.7265625" style="31" customWidth="1"/>
    <col min="3" max="3" width="1.7265625" style="31" customWidth="1"/>
    <col min="4" max="4" width="15.7265625" style="31" customWidth="1"/>
    <col min="5" max="5" width="1.26953125" style="31" customWidth="1"/>
    <col min="6" max="6" width="15.7265625" style="31" customWidth="1"/>
    <col min="7" max="7" width="1.26953125" style="31" customWidth="1"/>
    <col min="8" max="8" width="15.7265625" style="31" customWidth="1"/>
    <col min="9" max="9" width="1.26953125" style="31" customWidth="1"/>
    <col min="10" max="10" width="15.7265625" style="31" customWidth="1"/>
    <col min="11" max="16384" width="10.7265625" style="31"/>
  </cols>
  <sheetData>
    <row r="1" spans="1:10" ht="24" customHeight="1">
      <c r="A1" s="15"/>
      <c r="B1" s="10"/>
      <c r="C1" s="7"/>
      <c r="D1" s="7"/>
      <c r="E1" s="7"/>
      <c r="F1" s="7"/>
      <c r="G1" s="7"/>
      <c r="H1" s="7"/>
      <c r="I1" s="7"/>
      <c r="J1" s="88" t="s">
        <v>24</v>
      </c>
    </row>
    <row r="2" spans="1:10" ht="24" customHeight="1">
      <c r="A2" s="127" t="s">
        <v>78</v>
      </c>
      <c r="B2" s="128"/>
      <c r="C2" s="128"/>
      <c r="D2" s="128"/>
      <c r="E2" s="128"/>
      <c r="F2" s="128"/>
      <c r="G2" s="128"/>
      <c r="H2" s="128"/>
      <c r="I2" s="128"/>
      <c r="J2" s="128"/>
    </row>
    <row r="3" spans="1:10" ht="24" customHeight="1">
      <c r="A3" s="127" t="s">
        <v>118</v>
      </c>
      <c r="B3" s="128"/>
      <c r="C3" s="128"/>
      <c r="D3" s="128"/>
      <c r="E3" s="128"/>
      <c r="F3" s="128"/>
      <c r="G3" s="128"/>
      <c r="H3" s="128"/>
      <c r="I3" s="128"/>
      <c r="J3" s="128"/>
    </row>
    <row r="4" spans="1:10" ht="24" customHeight="1">
      <c r="A4" s="127" t="s">
        <v>217</v>
      </c>
      <c r="B4" s="128"/>
      <c r="C4" s="128"/>
      <c r="D4" s="128"/>
      <c r="E4" s="128"/>
      <c r="F4" s="128"/>
      <c r="G4" s="128"/>
      <c r="H4" s="128"/>
      <c r="I4" s="128"/>
      <c r="J4" s="128"/>
    </row>
    <row r="5" spans="1:10" ht="24" customHeight="1">
      <c r="A5" s="129" t="s">
        <v>138</v>
      </c>
      <c r="B5" s="130"/>
      <c r="C5" s="130"/>
      <c r="D5" s="130"/>
      <c r="E5" s="130"/>
      <c r="F5" s="130"/>
      <c r="G5" s="130"/>
      <c r="H5" s="130"/>
      <c r="I5" s="130"/>
      <c r="J5" s="130"/>
    </row>
    <row r="6" spans="1:10" ht="24" customHeight="1">
      <c r="A6" s="15"/>
      <c r="B6" s="10"/>
      <c r="C6" s="7"/>
      <c r="D6" s="86"/>
      <c r="E6" s="86" t="s">
        <v>1</v>
      </c>
      <c r="F6" s="86"/>
      <c r="G6" s="37"/>
      <c r="H6" s="86"/>
      <c r="I6" s="86" t="s">
        <v>2</v>
      </c>
      <c r="J6" s="86"/>
    </row>
    <row r="7" spans="1:10" ht="24" customHeight="1">
      <c r="A7" s="15"/>
      <c r="B7" s="8" t="s">
        <v>3</v>
      </c>
      <c r="C7" s="8"/>
      <c r="D7" s="89">
        <v>2022</v>
      </c>
      <c r="E7" s="90"/>
      <c r="F7" s="89">
        <v>2021</v>
      </c>
      <c r="G7" s="90"/>
      <c r="H7" s="89">
        <v>2022</v>
      </c>
      <c r="I7" s="90"/>
      <c r="J7" s="89">
        <v>2021</v>
      </c>
    </row>
    <row r="8" spans="1:10" ht="24" customHeight="1">
      <c r="A8" s="17" t="s">
        <v>100</v>
      </c>
      <c r="B8" s="8"/>
      <c r="C8" s="8"/>
      <c r="D8" s="89"/>
      <c r="E8" s="90"/>
      <c r="F8" s="89"/>
      <c r="G8" s="90"/>
      <c r="H8" s="89"/>
      <c r="I8" s="90"/>
      <c r="J8" s="89"/>
    </row>
    <row r="9" spans="1:10" ht="24" customHeight="1">
      <c r="A9" s="17" t="s">
        <v>25</v>
      </c>
      <c r="B9" s="7"/>
      <c r="C9" s="7"/>
      <c r="D9" s="7"/>
      <c r="E9" s="7"/>
      <c r="F9" s="7"/>
      <c r="G9" s="7"/>
      <c r="H9" s="7"/>
      <c r="I9" s="7"/>
      <c r="J9" s="7"/>
    </row>
    <row r="10" spans="1:10" ht="24" customHeight="1">
      <c r="A10" s="18" t="s">
        <v>119</v>
      </c>
      <c r="B10" s="5"/>
      <c r="C10" s="5"/>
      <c r="D10" s="16">
        <v>735933</v>
      </c>
      <c r="E10" s="16"/>
      <c r="F10" s="16">
        <v>666743</v>
      </c>
      <c r="G10" s="16"/>
      <c r="H10" s="16">
        <v>81899</v>
      </c>
      <c r="I10" s="16"/>
      <c r="J10" s="16">
        <v>81827</v>
      </c>
    </row>
    <row r="11" spans="1:10" ht="24" customHeight="1">
      <c r="A11" s="18" t="s">
        <v>201</v>
      </c>
      <c r="B11" s="39">
        <v>6</v>
      </c>
      <c r="C11" s="5"/>
      <c r="D11" s="16">
        <v>0</v>
      </c>
      <c r="E11" s="16"/>
      <c r="F11" s="16">
        <v>0</v>
      </c>
      <c r="G11" s="16"/>
      <c r="H11" s="16">
        <v>0</v>
      </c>
      <c r="I11" s="16"/>
      <c r="J11" s="16">
        <v>92471</v>
      </c>
    </row>
    <row r="12" spans="1:10" ht="24" customHeight="1">
      <c r="A12" s="18" t="s">
        <v>202</v>
      </c>
      <c r="B12" s="39">
        <v>2</v>
      </c>
      <c r="C12" s="5"/>
      <c r="D12" s="16">
        <v>0</v>
      </c>
      <c r="E12" s="16"/>
      <c r="F12" s="16">
        <v>0</v>
      </c>
      <c r="G12" s="16"/>
      <c r="H12" s="16">
        <v>8309</v>
      </c>
      <c r="I12" s="16"/>
      <c r="J12" s="16">
        <v>10494</v>
      </c>
    </row>
    <row r="13" spans="1:10" ht="24" customHeight="1">
      <c r="A13" s="18" t="s">
        <v>26</v>
      </c>
      <c r="B13" s="5"/>
      <c r="C13" s="5"/>
      <c r="D13" s="16">
        <v>18530</v>
      </c>
      <c r="E13" s="2"/>
      <c r="F13" s="16">
        <v>14128</v>
      </c>
      <c r="G13" s="2"/>
      <c r="H13" s="38">
        <v>620</v>
      </c>
      <c r="I13" s="2"/>
      <c r="J13" s="38">
        <v>163</v>
      </c>
    </row>
    <row r="14" spans="1:10" ht="24" customHeight="1">
      <c r="A14" s="17" t="s">
        <v>27</v>
      </c>
      <c r="B14" s="5"/>
      <c r="C14" s="5"/>
      <c r="D14" s="40">
        <f>SUM(D10:D13)</f>
        <v>754463</v>
      </c>
      <c r="E14" s="16"/>
      <c r="F14" s="40">
        <f>SUM(F10:F13)</f>
        <v>680871</v>
      </c>
      <c r="G14" s="38"/>
      <c r="H14" s="40">
        <f>SUM(H10:H13)</f>
        <v>90828</v>
      </c>
      <c r="I14" s="38"/>
      <c r="J14" s="40">
        <f>SUM(J10:J13)</f>
        <v>184955</v>
      </c>
    </row>
    <row r="15" spans="1:10" ht="24" customHeight="1">
      <c r="A15" s="17" t="s">
        <v>28</v>
      </c>
      <c r="B15" s="5"/>
      <c r="C15" s="5"/>
      <c r="D15" s="16"/>
      <c r="E15" s="16"/>
      <c r="F15" s="16"/>
      <c r="G15" s="16"/>
      <c r="H15" s="16"/>
      <c r="I15" s="38"/>
      <c r="J15" s="16"/>
    </row>
    <row r="16" spans="1:10" ht="24" customHeight="1">
      <c r="A16" s="18" t="s">
        <v>120</v>
      </c>
      <c r="B16" s="5"/>
      <c r="C16" s="5"/>
      <c r="D16" s="38">
        <v>567331</v>
      </c>
      <c r="E16" s="38"/>
      <c r="F16" s="38">
        <v>485974</v>
      </c>
      <c r="G16" s="38"/>
      <c r="H16" s="38">
        <v>59216</v>
      </c>
      <c r="I16" s="38"/>
      <c r="J16" s="38">
        <v>51424</v>
      </c>
    </row>
    <row r="17" spans="1:10" ht="24" customHeight="1">
      <c r="A17" s="18" t="s">
        <v>121</v>
      </c>
      <c r="B17" s="39"/>
      <c r="C17" s="5"/>
      <c r="D17" s="38">
        <v>140139</v>
      </c>
      <c r="E17" s="38"/>
      <c r="F17" s="38">
        <v>70265</v>
      </c>
      <c r="G17" s="38"/>
      <c r="H17" s="38">
        <v>15</v>
      </c>
      <c r="I17" s="38"/>
      <c r="J17" s="38">
        <v>27</v>
      </c>
    </row>
    <row r="18" spans="1:10" ht="24" customHeight="1">
      <c r="A18" s="18" t="s">
        <v>29</v>
      </c>
      <c r="B18" s="39"/>
      <c r="C18" s="5"/>
      <c r="D18" s="38">
        <v>109793</v>
      </c>
      <c r="E18" s="38"/>
      <c r="F18" s="38">
        <v>105018</v>
      </c>
      <c r="G18" s="38"/>
      <c r="H18" s="38">
        <v>40733</v>
      </c>
      <c r="I18" s="38"/>
      <c r="J18" s="38">
        <v>43916</v>
      </c>
    </row>
    <row r="19" spans="1:10" ht="24" customHeight="1">
      <c r="A19" s="18" t="s">
        <v>222</v>
      </c>
      <c r="B19" s="39"/>
      <c r="C19" s="5"/>
      <c r="D19" s="38">
        <v>0</v>
      </c>
      <c r="E19" s="38"/>
      <c r="F19" s="38">
        <v>0</v>
      </c>
      <c r="G19" s="38"/>
      <c r="H19" s="38">
        <v>15100</v>
      </c>
      <c r="I19" s="38"/>
      <c r="J19" s="38"/>
    </row>
    <row r="20" spans="1:10" ht="24" customHeight="1">
      <c r="A20" s="18" t="s">
        <v>145</v>
      </c>
      <c r="B20" s="39"/>
      <c r="C20" s="5"/>
      <c r="D20" s="38">
        <v>0</v>
      </c>
      <c r="E20" s="38"/>
      <c r="F20" s="38">
        <v>1293</v>
      </c>
      <c r="G20" s="38"/>
      <c r="H20" s="38">
        <v>0</v>
      </c>
      <c r="I20" s="38"/>
      <c r="J20" s="38">
        <v>0</v>
      </c>
    </row>
    <row r="21" spans="1:10" ht="24" customHeight="1">
      <c r="A21" s="17" t="s">
        <v>30</v>
      </c>
      <c r="B21" s="5"/>
      <c r="C21" s="5"/>
      <c r="D21" s="40">
        <f>SUM(D16:D20)</f>
        <v>817263</v>
      </c>
      <c r="E21" s="16"/>
      <c r="F21" s="40">
        <f>SUM(F16:F20)</f>
        <v>662550</v>
      </c>
      <c r="G21" s="38"/>
      <c r="H21" s="40">
        <f>SUM(H16:H20)</f>
        <v>115064</v>
      </c>
      <c r="I21" s="38"/>
      <c r="J21" s="40">
        <f>SUM(J16:J20)</f>
        <v>95367</v>
      </c>
    </row>
    <row r="22" spans="1:10" ht="24" customHeight="1">
      <c r="A22" s="17" t="s">
        <v>203</v>
      </c>
      <c r="B22" s="5"/>
      <c r="C22" s="5"/>
      <c r="D22" s="38">
        <f>SUM(D14-D21)</f>
        <v>-62800</v>
      </c>
      <c r="E22" s="38"/>
      <c r="F22" s="38">
        <f>SUM(F14-F21)</f>
        <v>18321</v>
      </c>
      <c r="G22" s="38"/>
      <c r="H22" s="38">
        <f>+H14-H21</f>
        <v>-24236</v>
      </c>
      <c r="I22" s="38"/>
      <c r="J22" s="38">
        <f>+J14-J21</f>
        <v>89588</v>
      </c>
    </row>
    <row r="23" spans="1:10" ht="24" customHeight="1">
      <c r="A23" s="14" t="s">
        <v>75</v>
      </c>
      <c r="B23" s="39">
        <v>6</v>
      </c>
      <c r="C23" s="13"/>
      <c r="D23" s="38">
        <v>119393</v>
      </c>
      <c r="E23" s="38"/>
      <c r="F23" s="38">
        <v>88684</v>
      </c>
      <c r="G23" s="38"/>
      <c r="H23" s="38">
        <v>0</v>
      </c>
      <c r="I23" s="38"/>
      <c r="J23" s="38">
        <v>0</v>
      </c>
    </row>
    <row r="24" spans="1:10" ht="24" customHeight="1">
      <c r="A24" s="14" t="s">
        <v>204</v>
      </c>
      <c r="B24" s="39"/>
      <c r="C24" s="13"/>
      <c r="D24" s="38">
        <v>2</v>
      </c>
      <c r="E24" s="38"/>
      <c r="F24" s="38">
        <v>2</v>
      </c>
      <c r="G24" s="38"/>
      <c r="H24" s="38">
        <v>4283</v>
      </c>
      <c r="I24" s="38"/>
      <c r="J24" s="38">
        <v>3255</v>
      </c>
    </row>
    <row r="25" spans="1:10" ht="24" customHeight="1">
      <c r="A25" s="18" t="s">
        <v>31</v>
      </c>
      <c r="B25" s="5"/>
      <c r="C25" s="5"/>
      <c r="D25" s="42">
        <v>-10789</v>
      </c>
      <c r="E25" s="16"/>
      <c r="F25" s="42">
        <v>-9479</v>
      </c>
      <c r="G25" s="16"/>
      <c r="H25" s="42">
        <v>-7648</v>
      </c>
      <c r="I25" s="38"/>
      <c r="J25" s="42">
        <v>-6480</v>
      </c>
    </row>
    <row r="26" spans="1:10" ht="24" customHeight="1">
      <c r="A26" s="91" t="s">
        <v>225</v>
      </c>
      <c r="B26" s="13"/>
      <c r="C26" s="13"/>
      <c r="D26" s="38">
        <f>SUM(D22:D25)</f>
        <v>45806</v>
      </c>
      <c r="E26" s="16"/>
      <c r="F26" s="38">
        <f>SUM(F22:F25)</f>
        <v>97528</v>
      </c>
      <c r="G26" s="16"/>
      <c r="H26" s="38">
        <f>SUM(H22:H25)</f>
        <v>-27601</v>
      </c>
      <c r="I26" s="38"/>
      <c r="J26" s="38">
        <f>SUM(J22:J25)</f>
        <v>86363</v>
      </c>
    </row>
    <row r="27" spans="1:10" ht="24" customHeight="1">
      <c r="A27" s="18" t="s">
        <v>223</v>
      </c>
      <c r="B27" s="39">
        <v>13</v>
      </c>
      <c r="C27" s="39"/>
      <c r="D27" s="42">
        <v>6297</v>
      </c>
      <c r="E27" s="16"/>
      <c r="F27" s="42">
        <v>3409</v>
      </c>
      <c r="G27" s="16"/>
      <c r="H27" s="42">
        <v>260</v>
      </c>
      <c r="I27" s="38"/>
      <c r="J27" s="42">
        <v>260</v>
      </c>
    </row>
    <row r="28" spans="1:10" ht="24" customHeight="1">
      <c r="A28" s="17" t="s">
        <v>224</v>
      </c>
      <c r="B28" s="5"/>
      <c r="C28" s="5"/>
      <c r="D28" s="40">
        <f>SUM(D26:D27)</f>
        <v>52103</v>
      </c>
      <c r="E28" s="16"/>
      <c r="F28" s="40">
        <f>SUM(F26:F27)</f>
        <v>100937</v>
      </c>
      <c r="G28" s="16"/>
      <c r="H28" s="40">
        <f>SUM(H26:H27)</f>
        <v>-27341</v>
      </c>
      <c r="I28" s="16"/>
      <c r="J28" s="40">
        <f>SUM(J26:J27)</f>
        <v>86623</v>
      </c>
    </row>
    <row r="29" spans="1:10" ht="24" customHeight="1">
      <c r="A29" s="17"/>
      <c r="B29" s="5"/>
      <c r="C29" s="5"/>
      <c r="D29" s="38"/>
      <c r="E29" s="16"/>
      <c r="F29" s="38"/>
      <c r="G29" s="16"/>
      <c r="H29" s="38"/>
      <c r="I29" s="16"/>
      <c r="J29" s="38"/>
    </row>
    <row r="30" spans="1:10" ht="24" customHeight="1">
      <c r="A30" s="43" t="s">
        <v>56</v>
      </c>
      <c r="B30" s="7"/>
      <c r="C30" s="44"/>
      <c r="D30" s="84"/>
      <c r="E30" s="47"/>
      <c r="F30" s="84"/>
      <c r="G30" s="46"/>
      <c r="H30" s="47"/>
      <c r="I30" s="48"/>
      <c r="J30" s="47"/>
    </row>
    <row r="31" spans="1:10" ht="24" customHeight="1">
      <c r="A31" s="67" t="s">
        <v>89</v>
      </c>
      <c r="B31" s="7"/>
      <c r="C31" s="44"/>
      <c r="D31" s="84"/>
      <c r="E31" s="47"/>
      <c r="F31" s="84"/>
      <c r="G31" s="46"/>
      <c r="H31" s="47"/>
      <c r="I31" s="48"/>
      <c r="J31" s="47"/>
    </row>
    <row r="32" spans="1:10" ht="24" customHeight="1">
      <c r="A32" s="67" t="s">
        <v>146</v>
      </c>
      <c r="B32" s="7"/>
      <c r="C32" s="44"/>
      <c r="D32" s="84"/>
      <c r="E32" s="47"/>
      <c r="F32" s="84"/>
      <c r="G32" s="46"/>
      <c r="H32" s="47"/>
      <c r="I32" s="48"/>
      <c r="J32" s="47"/>
    </row>
    <row r="33" spans="1:10" ht="24" customHeight="1">
      <c r="A33" s="49" t="s">
        <v>147</v>
      </c>
      <c r="B33" s="7"/>
      <c r="C33" s="44"/>
      <c r="D33" s="84"/>
      <c r="E33" s="47"/>
      <c r="F33" s="84"/>
      <c r="G33" s="46"/>
      <c r="H33" s="47"/>
      <c r="I33" s="48"/>
      <c r="J33" s="47"/>
    </row>
    <row r="34" spans="1:10" ht="24" customHeight="1">
      <c r="A34" s="18" t="s">
        <v>148</v>
      </c>
      <c r="B34" s="39">
        <v>6</v>
      </c>
      <c r="C34" s="50"/>
      <c r="D34" s="82">
        <v>284964</v>
      </c>
      <c r="E34" s="53"/>
      <c r="F34" s="82">
        <v>105312</v>
      </c>
      <c r="G34" s="54"/>
      <c r="H34" s="82">
        <v>0</v>
      </c>
      <c r="I34" s="54"/>
      <c r="J34" s="82">
        <v>0</v>
      </c>
    </row>
    <row r="35" spans="1:10" ht="24" customHeight="1">
      <c r="A35" s="43" t="s">
        <v>57</v>
      </c>
      <c r="B35" s="7"/>
      <c r="C35" s="50"/>
      <c r="D35" s="55">
        <f>SUM(D34:D34)</f>
        <v>284964</v>
      </c>
      <c r="E35" s="53"/>
      <c r="F35" s="55">
        <f>SUM(F34:F34)</f>
        <v>105312</v>
      </c>
      <c r="G35" s="54"/>
      <c r="H35" s="55">
        <f>SUM(H34:H34)</f>
        <v>0</v>
      </c>
      <c r="I35" s="54"/>
      <c r="J35" s="55">
        <f>SUM(J34:J34)</f>
        <v>0</v>
      </c>
    </row>
    <row r="36" spans="1:10" ht="24" customHeight="1">
      <c r="A36" s="49"/>
      <c r="B36" s="7"/>
      <c r="C36" s="50"/>
      <c r="D36" s="51"/>
      <c r="E36" s="53"/>
      <c r="F36" s="51"/>
      <c r="G36" s="54"/>
      <c r="H36" s="52"/>
      <c r="I36" s="54"/>
      <c r="J36" s="52"/>
    </row>
    <row r="37" spans="1:10" ht="24" customHeight="1" thickBot="1">
      <c r="A37" s="43" t="s">
        <v>58</v>
      </c>
      <c r="B37" s="7"/>
      <c r="C37" s="44"/>
      <c r="D37" s="58">
        <f>SUM(D35,D28)</f>
        <v>337067</v>
      </c>
      <c r="E37" s="52"/>
      <c r="F37" s="58">
        <f>SUM(F35,F28)</f>
        <v>206249</v>
      </c>
      <c r="G37" s="51"/>
      <c r="H37" s="58">
        <f>SUM(H35,H28)</f>
        <v>-27341</v>
      </c>
      <c r="I37" s="51"/>
      <c r="J37" s="58">
        <f>SUM(J35,J28)</f>
        <v>86623</v>
      </c>
    </row>
    <row r="38" spans="1:10" ht="24" customHeight="1" thickTop="1">
      <c r="A38" s="49"/>
      <c r="B38" s="7"/>
      <c r="C38" s="50"/>
      <c r="D38" s="50"/>
      <c r="E38" s="59"/>
      <c r="F38" s="52"/>
      <c r="G38" s="51"/>
      <c r="H38" s="52"/>
      <c r="I38" s="50"/>
      <c r="J38" s="50"/>
    </row>
    <row r="39" spans="1:10" ht="24" customHeight="1">
      <c r="A39" s="15" t="s">
        <v>74</v>
      </c>
      <c r="B39" s="7"/>
      <c r="C39" s="50"/>
      <c r="D39" s="50"/>
      <c r="E39" s="59"/>
      <c r="F39" s="52"/>
      <c r="G39" s="51"/>
      <c r="H39" s="52"/>
      <c r="I39" s="50"/>
      <c r="J39" s="50"/>
    </row>
    <row r="40" spans="1:10" ht="24" customHeight="1">
      <c r="A40" s="15"/>
      <c r="B40" s="10"/>
      <c r="C40" s="7"/>
      <c r="D40" s="7"/>
      <c r="E40" s="7"/>
      <c r="F40" s="7"/>
      <c r="G40" s="7"/>
      <c r="H40" s="7"/>
      <c r="I40" s="7"/>
      <c r="J40" s="88" t="s">
        <v>24</v>
      </c>
    </row>
    <row r="41" spans="1:10" ht="24" customHeight="1">
      <c r="A41" s="127" t="s">
        <v>78</v>
      </c>
      <c r="B41" s="128"/>
      <c r="C41" s="128"/>
      <c r="D41" s="128"/>
      <c r="E41" s="128"/>
      <c r="F41" s="128"/>
      <c r="G41" s="128"/>
      <c r="H41" s="128"/>
      <c r="I41" s="128"/>
      <c r="J41" s="128"/>
    </row>
    <row r="42" spans="1:10" ht="24" customHeight="1">
      <c r="A42" s="127" t="s">
        <v>205</v>
      </c>
      <c r="B42" s="128"/>
      <c r="C42" s="128"/>
      <c r="D42" s="128"/>
      <c r="E42" s="128"/>
      <c r="F42" s="128"/>
      <c r="G42" s="128"/>
      <c r="H42" s="128"/>
      <c r="I42" s="128"/>
      <c r="J42" s="128"/>
    </row>
    <row r="43" spans="1:10" ht="24" customHeight="1">
      <c r="A43" s="127" t="s">
        <v>217</v>
      </c>
      <c r="B43" s="128"/>
      <c r="C43" s="128"/>
      <c r="D43" s="128"/>
      <c r="E43" s="128"/>
      <c r="F43" s="128"/>
      <c r="G43" s="128"/>
      <c r="H43" s="128"/>
      <c r="I43" s="128"/>
      <c r="J43" s="128"/>
    </row>
    <row r="44" spans="1:10" ht="24" customHeight="1">
      <c r="A44" s="129" t="s">
        <v>138</v>
      </c>
      <c r="B44" s="130"/>
      <c r="C44" s="130"/>
      <c r="D44" s="130"/>
      <c r="E44" s="130"/>
      <c r="F44" s="130"/>
      <c r="G44" s="130"/>
      <c r="H44" s="130"/>
      <c r="I44" s="130"/>
      <c r="J44" s="130"/>
    </row>
    <row r="45" spans="1:10" ht="24" customHeight="1">
      <c r="A45" s="15"/>
      <c r="B45" s="10"/>
      <c r="C45" s="7"/>
      <c r="D45" s="86"/>
      <c r="E45" s="86" t="s">
        <v>1</v>
      </c>
      <c r="F45" s="86"/>
      <c r="G45" s="37"/>
      <c r="H45" s="86"/>
      <c r="I45" s="86" t="s">
        <v>2</v>
      </c>
      <c r="J45" s="86"/>
    </row>
    <row r="46" spans="1:10" ht="24" customHeight="1">
      <c r="A46" s="15"/>
      <c r="B46" s="8" t="s">
        <v>3</v>
      </c>
      <c r="C46" s="8"/>
      <c r="D46" s="89">
        <v>2022</v>
      </c>
      <c r="E46" s="90"/>
      <c r="F46" s="89">
        <v>2021</v>
      </c>
      <c r="G46" s="90"/>
      <c r="H46" s="89">
        <v>2022</v>
      </c>
      <c r="I46" s="90"/>
      <c r="J46" s="89">
        <v>2021</v>
      </c>
    </row>
    <row r="47" spans="1:10" ht="24" customHeight="1">
      <c r="A47" s="17" t="s">
        <v>234</v>
      </c>
      <c r="B47" s="7"/>
      <c r="C47" s="33"/>
      <c r="D47" s="85"/>
      <c r="E47" s="7"/>
      <c r="F47" s="85"/>
      <c r="G47" s="7"/>
      <c r="H47" s="85"/>
      <c r="I47" s="85"/>
      <c r="J47" s="85"/>
    </row>
    <row r="48" spans="1:10" ht="24" customHeight="1" thickBot="1">
      <c r="A48" s="18" t="s">
        <v>60</v>
      </c>
      <c r="B48" s="7"/>
      <c r="C48" s="33"/>
      <c r="D48" s="58">
        <f>SUM(D28)</f>
        <v>52103</v>
      </c>
      <c r="E48" s="59"/>
      <c r="F48" s="58">
        <f>SUM(F28)</f>
        <v>100937</v>
      </c>
      <c r="G48" s="51"/>
      <c r="H48" s="58">
        <f>SUM(H28)</f>
        <v>-27341</v>
      </c>
      <c r="I48" s="50"/>
      <c r="J48" s="58">
        <f>SUM(J28)</f>
        <v>86623</v>
      </c>
    </row>
    <row r="49" spans="1:10" ht="24" customHeight="1" thickTop="1">
      <c r="A49" s="18"/>
      <c r="B49" s="7"/>
      <c r="C49" s="33"/>
      <c r="D49" s="73"/>
      <c r="E49" s="73"/>
      <c r="F49" s="73"/>
      <c r="G49" s="16"/>
      <c r="H49" s="4"/>
      <c r="I49" s="4"/>
      <c r="J49" s="4"/>
    </row>
    <row r="50" spans="1:10" ht="24" customHeight="1">
      <c r="A50" s="17" t="s">
        <v>61</v>
      </c>
      <c r="B50" s="7"/>
      <c r="C50" s="33"/>
      <c r="D50" s="16"/>
      <c r="E50" s="16"/>
      <c r="F50" s="16"/>
      <c r="G50" s="16"/>
      <c r="H50" s="16"/>
      <c r="I50" s="16"/>
      <c r="J50" s="16"/>
    </row>
    <row r="51" spans="1:10" ht="24" customHeight="1" thickBot="1">
      <c r="A51" s="18" t="s">
        <v>60</v>
      </c>
      <c r="B51" s="7"/>
      <c r="C51" s="33"/>
      <c r="D51" s="58">
        <f>D37</f>
        <v>337067</v>
      </c>
      <c r="E51" s="59"/>
      <c r="F51" s="58">
        <f>F37</f>
        <v>206249</v>
      </c>
      <c r="G51" s="51"/>
      <c r="H51" s="58">
        <f>H37</f>
        <v>-27341</v>
      </c>
      <c r="I51" s="50"/>
      <c r="J51" s="58">
        <f>J37</f>
        <v>86623</v>
      </c>
    </row>
    <row r="52" spans="1:10" ht="24" customHeight="1" thickTop="1">
      <c r="A52" s="18"/>
      <c r="B52" s="7"/>
      <c r="C52" s="33"/>
      <c r="D52" s="77"/>
      <c r="E52" s="77"/>
      <c r="F52" s="77"/>
      <c r="G52" s="4"/>
      <c r="H52" s="4"/>
      <c r="I52" s="4"/>
      <c r="J52" s="4"/>
    </row>
    <row r="53" spans="1:10" ht="24" customHeight="1">
      <c r="A53" s="17" t="s">
        <v>206</v>
      </c>
      <c r="B53" s="39">
        <v>14</v>
      </c>
      <c r="C53" s="33"/>
      <c r="D53" s="7"/>
      <c r="E53" s="7"/>
      <c r="F53" s="7"/>
      <c r="G53" s="7"/>
      <c r="H53" s="7"/>
      <c r="I53" s="7"/>
      <c r="J53" s="7"/>
    </row>
    <row r="54" spans="1:10" ht="24" customHeight="1">
      <c r="A54" s="18" t="s">
        <v>226</v>
      </c>
      <c r="B54" s="32"/>
      <c r="C54" s="33"/>
    </row>
    <row r="55" spans="1:10" ht="24" customHeight="1" thickBot="1">
      <c r="A55" s="18" t="s">
        <v>235</v>
      </c>
      <c r="B55" s="32"/>
      <c r="C55" s="33"/>
      <c r="D55" s="79">
        <f>D48/482580</f>
        <v>0.10796759086576319</v>
      </c>
      <c r="E55" s="34"/>
      <c r="F55" s="79">
        <v>0.21</v>
      </c>
      <c r="G55" s="34"/>
      <c r="H55" s="79">
        <f>H48/482580</f>
        <v>-5.6655891251191512E-2</v>
      </c>
      <c r="I55" s="60"/>
      <c r="J55" s="79">
        <v>0.18</v>
      </c>
    </row>
    <row r="56" spans="1:10" ht="24" customHeight="1" thickTop="1">
      <c r="A56" s="18"/>
      <c r="B56" s="32"/>
      <c r="C56" s="15"/>
      <c r="D56" s="35"/>
      <c r="E56" s="34"/>
      <c r="F56" s="35"/>
      <c r="G56" s="34"/>
      <c r="H56" s="35"/>
      <c r="I56" s="60"/>
      <c r="J56" s="35"/>
    </row>
    <row r="57" spans="1:10" ht="24" customHeight="1">
      <c r="A57" s="15" t="s">
        <v>74</v>
      </c>
      <c r="B57" s="7"/>
      <c r="C57" s="61"/>
      <c r="D57" s="7"/>
      <c r="E57" s="3"/>
      <c r="F57" s="1"/>
      <c r="G57" s="3"/>
      <c r="H57" s="1"/>
      <c r="I57" s="3"/>
      <c r="J57" s="3"/>
    </row>
    <row r="58" spans="1:10" ht="24" customHeight="1">
      <c r="A58" s="15"/>
      <c r="B58" s="7"/>
      <c r="C58" s="61"/>
      <c r="D58" s="7"/>
      <c r="E58" s="3"/>
      <c r="F58" s="1"/>
      <c r="G58" s="3"/>
      <c r="H58" s="1"/>
      <c r="I58" s="3"/>
      <c r="J58" s="3"/>
    </row>
    <row r="59" spans="1:10" ht="24" customHeight="1">
      <c r="A59" s="15"/>
      <c r="B59" s="7"/>
      <c r="C59" s="61"/>
      <c r="D59" s="7"/>
      <c r="E59" s="3"/>
      <c r="F59" s="1"/>
      <c r="G59" s="3"/>
      <c r="H59" s="1"/>
      <c r="I59" s="3"/>
      <c r="J59" s="3"/>
    </row>
    <row r="60" spans="1:10" ht="24" customHeight="1">
      <c r="A60" s="15"/>
      <c r="B60" s="7"/>
      <c r="C60" s="61"/>
      <c r="D60" s="7"/>
      <c r="E60" s="3"/>
      <c r="F60" s="1"/>
      <c r="G60" s="3"/>
      <c r="H60" s="1"/>
      <c r="I60" s="3"/>
      <c r="J60" s="3"/>
    </row>
    <row r="61" spans="1:10" ht="24" customHeight="1">
      <c r="A61" s="15"/>
      <c r="B61" s="7"/>
      <c r="C61" s="61"/>
      <c r="D61" s="7"/>
      <c r="E61" s="3"/>
      <c r="F61" s="1"/>
      <c r="G61" s="3"/>
      <c r="H61" s="1"/>
      <c r="I61" s="3"/>
      <c r="J61" s="3"/>
    </row>
    <row r="62" spans="1:10" ht="24" customHeight="1">
      <c r="A62" s="15"/>
      <c r="B62" s="7"/>
      <c r="C62" s="61"/>
      <c r="D62" s="7"/>
      <c r="E62" s="3"/>
      <c r="F62" s="1"/>
      <c r="G62" s="3"/>
      <c r="H62" s="1"/>
      <c r="I62" s="3"/>
      <c r="J62" s="3"/>
    </row>
    <row r="63" spans="1:10" ht="24" customHeight="1">
      <c r="A63" s="15"/>
      <c r="B63" s="7"/>
      <c r="C63" s="61"/>
      <c r="D63" s="7"/>
      <c r="E63" s="3"/>
      <c r="F63" s="1"/>
      <c r="G63" s="3"/>
      <c r="H63" s="1"/>
      <c r="I63" s="3"/>
      <c r="J63" s="3"/>
    </row>
    <row r="64" spans="1:10" ht="24" customHeight="1">
      <c r="A64" s="15"/>
      <c r="B64" s="10"/>
      <c r="C64" s="7"/>
      <c r="D64" s="7"/>
      <c r="E64" s="7"/>
      <c r="F64" s="7"/>
      <c r="G64" s="7"/>
      <c r="H64" s="7"/>
      <c r="I64" s="7"/>
      <c r="J64" s="88" t="s">
        <v>24</v>
      </c>
    </row>
    <row r="65" spans="1:10" ht="24" customHeight="1">
      <c r="A65" s="127" t="s">
        <v>78</v>
      </c>
      <c r="B65" s="128"/>
      <c r="C65" s="128"/>
      <c r="D65" s="128"/>
      <c r="E65" s="128"/>
      <c r="F65" s="128"/>
      <c r="G65" s="128"/>
      <c r="H65" s="128"/>
      <c r="I65" s="128"/>
      <c r="J65" s="128"/>
    </row>
    <row r="66" spans="1:10" ht="24" customHeight="1">
      <c r="A66" s="127" t="s">
        <v>118</v>
      </c>
      <c r="B66" s="128"/>
      <c r="C66" s="128"/>
      <c r="D66" s="128"/>
      <c r="E66" s="128"/>
      <c r="F66" s="128"/>
      <c r="G66" s="128"/>
      <c r="H66" s="128"/>
      <c r="I66" s="128"/>
      <c r="J66" s="128"/>
    </row>
    <row r="67" spans="1:10" ht="24" customHeight="1">
      <c r="A67" s="127" t="s">
        <v>214</v>
      </c>
      <c r="B67" s="128"/>
      <c r="C67" s="128"/>
      <c r="D67" s="128"/>
      <c r="E67" s="128"/>
      <c r="F67" s="128"/>
      <c r="G67" s="128"/>
      <c r="H67" s="128"/>
      <c r="I67" s="128"/>
      <c r="J67" s="128"/>
    </row>
    <row r="68" spans="1:10" ht="24" customHeight="1">
      <c r="A68" s="129" t="s">
        <v>138</v>
      </c>
      <c r="B68" s="130"/>
      <c r="C68" s="130"/>
      <c r="D68" s="130"/>
      <c r="E68" s="130"/>
      <c r="F68" s="130"/>
      <c r="G68" s="130"/>
      <c r="H68" s="130"/>
      <c r="I68" s="130"/>
      <c r="J68" s="130"/>
    </row>
    <row r="69" spans="1:10" ht="24" customHeight="1">
      <c r="A69" s="15"/>
      <c r="B69" s="10"/>
      <c r="C69" s="7"/>
      <c r="D69" s="86"/>
      <c r="E69" s="86" t="s">
        <v>1</v>
      </c>
      <c r="F69" s="86"/>
      <c r="G69" s="37"/>
      <c r="H69" s="86"/>
      <c r="I69" s="86" t="s">
        <v>2</v>
      </c>
      <c r="J69" s="86"/>
    </row>
    <row r="70" spans="1:10" ht="24" customHeight="1">
      <c r="A70" s="15"/>
      <c r="B70" s="8" t="s">
        <v>3</v>
      </c>
      <c r="C70" s="8"/>
      <c r="D70" s="89">
        <v>2022</v>
      </c>
      <c r="E70" s="90"/>
      <c r="F70" s="89">
        <v>2021</v>
      </c>
      <c r="G70" s="90"/>
      <c r="H70" s="89">
        <v>2022</v>
      </c>
      <c r="I70" s="90"/>
      <c r="J70" s="89">
        <v>2021</v>
      </c>
    </row>
    <row r="71" spans="1:10" ht="24" customHeight="1">
      <c r="A71" s="17" t="s">
        <v>100</v>
      </c>
      <c r="B71" s="8"/>
      <c r="C71" s="8"/>
      <c r="D71" s="89"/>
      <c r="E71" s="90"/>
      <c r="F71" s="89"/>
      <c r="G71" s="90"/>
      <c r="H71" s="89"/>
      <c r="I71" s="90"/>
      <c r="J71" s="89"/>
    </row>
    <row r="72" spans="1:10" ht="24" customHeight="1">
      <c r="A72" s="17" t="s">
        <v>25</v>
      </c>
      <c r="B72" s="7"/>
      <c r="C72" s="7"/>
      <c r="D72" s="7"/>
      <c r="E72" s="7"/>
      <c r="F72" s="7"/>
      <c r="G72" s="7"/>
      <c r="H72" s="7"/>
      <c r="I72" s="7"/>
      <c r="J72" s="7"/>
    </row>
    <row r="73" spans="1:10" ht="24" customHeight="1">
      <c r="A73" s="18" t="s">
        <v>119</v>
      </c>
      <c r="B73" s="5"/>
      <c r="C73" s="5"/>
      <c r="D73" s="16">
        <v>2162206</v>
      </c>
      <c r="E73" s="16"/>
      <c r="F73" s="16">
        <v>1790970</v>
      </c>
      <c r="G73" s="16"/>
      <c r="H73" s="16">
        <v>227331</v>
      </c>
      <c r="I73" s="16"/>
      <c r="J73" s="16">
        <v>229097</v>
      </c>
    </row>
    <row r="74" spans="1:10" ht="24" customHeight="1">
      <c r="A74" s="18" t="s">
        <v>201</v>
      </c>
      <c r="B74" s="39">
        <v>6</v>
      </c>
      <c r="C74" s="5"/>
      <c r="D74" s="16">
        <v>0</v>
      </c>
      <c r="E74" s="16"/>
      <c r="F74" s="16">
        <v>0</v>
      </c>
      <c r="G74" s="16"/>
      <c r="H74" s="16">
        <v>295905</v>
      </c>
      <c r="I74" s="16"/>
      <c r="J74" s="16">
        <v>573317</v>
      </c>
    </row>
    <row r="75" spans="1:10" ht="24" customHeight="1">
      <c r="A75" s="18" t="s">
        <v>202</v>
      </c>
      <c r="B75" s="39">
        <v>2</v>
      </c>
      <c r="C75" s="5"/>
      <c r="D75" s="16">
        <v>0</v>
      </c>
      <c r="E75" s="16"/>
      <c r="F75" s="16">
        <v>0</v>
      </c>
      <c r="G75" s="16"/>
      <c r="H75" s="16">
        <v>27842</v>
      </c>
      <c r="I75" s="16"/>
      <c r="J75" s="16">
        <v>31484</v>
      </c>
    </row>
    <row r="76" spans="1:10" ht="24" customHeight="1">
      <c r="A76" s="18" t="s">
        <v>26</v>
      </c>
      <c r="B76" s="5"/>
      <c r="C76" s="5"/>
      <c r="D76" s="16">
        <v>86038</v>
      </c>
      <c r="E76" s="2"/>
      <c r="F76" s="16">
        <v>60471</v>
      </c>
      <c r="G76" s="2"/>
      <c r="H76" s="38">
        <v>3465</v>
      </c>
      <c r="I76" s="2"/>
      <c r="J76" s="38">
        <v>2011</v>
      </c>
    </row>
    <row r="77" spans="1:10" ht="24" customHeight="1">
      <c r="A77" s="17" t="s">
        <v>27</v>
      </c>
      <c r="B77" s="5"/>
      <c r="C77" s="5"/>
      <c r="D77" s="40">
        <f>SUM(D73:D76)</f>
        <v>2248244</v>
      </c>
      <c r="E77" s="16"/>
      <c r="F77" s="40">
        <f>SUM(F73:F76)</f>
        <v>1851441</v>
      </c>
      <c r="G77" s="38"/>
      <c r="H77" s="40">
        <f>SUM(H73:H76)</f>
        <v>554543</v>
      </c>
      <c r="I77" s="38"/>
      <c r="J77" s="40">
        <f>SUM(J73:J76)</f>
        <v>835909</v>
      </c>
    </row>
    <row r="78" spans="1:10" ht="24" customHeight="1">
      <c r="A78" s="17" t="s">
        <v>28</v>
      </c>
      <c r="B78" s="5"/>
      <c r="C78" s="5"/>
      <c r="D78" s="16"/>
      <c r="E78" s="16"/>
      <c r="F78" s="16"/>
      <c r="G78" s="16"/>
      <c r="H78" s="16"/>
      <c r="I78" s="38"/>
      <c r="J78" s="16"/>
    </row>
    <row r="79" spans="1:10" ht="24" customHeight="1">
      <c r="A79" s="18" t="s">
        <v>124</v>
      </c>
      <c r="B79" s="5"/>
      <c r="C79" s="5"/>
      <c r="D79" s="38">
        <v>1712094</v>
      </c>
      <c r="E79" s="38"/>
      <c r="F79" s="38">
        <v>1372745</v>
      </c>
      <c r="G79" s="38"/>
      <c r="H79" s="38">
        <v>162999</v>
      </c>
      <c r="I79" s="38"/>
      <c r="J79" s="38">
        <v>140510</v>
      </c>
    </row>
    <row r="80" spans="1:10" ht="24" customHeight="1">
      <c r="A80" s="18" t="s">
        <v>121</v>
      </c>
      <c r="B80" s="39"/>
      <c r="C80" s="5"/>
      <c r="D80" s="38">
        <v>361840</v>
      </c>
      <c r="E80" s="38"/>
      <c r="F80" s="38">
        <v>235212</v>
      </c>
      <c r="G80" s="38"/>
      <c r="H80" s="38">
        <v>198</v>
      </c>
      <c r="I80" s="38"/>
      <c r="J80" s="38">
        <v>73</v>
      </c>
    </row>
    <row r="81" spans="1:10" ht="24" customHeight="1">
      <c r="A81" s="18" t="s">
        <v>29</v>
      </c>
      <c r="B81" s="39"/>
      <c r="C81" s="5"/>
      <c r="D81" s="38">
        <v>325455</v>
      </c>
      <c r="E81" s="38"/>
      <c r="F81" s="38">
        <v>303830</v>
      </c>
      <c r="G81" s="38"/>
      <c r="H81" s="38">
        <v>123654</v>
      </c>
      <c r="I81" s="38"/>
      <c r="J81" s="38">
        <v>123906</v>
      </c>
    </row>
    <row r="82" spans="1:10" ht="24" customHeight="1">
      <c r="A82" s="18" t="s">
        <v>222</v>
      </c>
      <c r="B82" s="39"/>
      <c r="C82" s="5"/>
      <c r="D82" s="38">
        <v>0</v>
      </c>
      <c r="E82" s="38"/>
      <c r="F82" s="38">
        <v>0</v>
      </c>
      <c r="G82" s="38"/>
      <c r="H82" s="38">
        <v>42000</v>
      </c>
      <c r="I82" s="38"/>
      <c r="J82" s="38"/>
    </row>
    <row r="83" spans="1:10" ht="24" customHeight="1">
      <c r="A83" s="18" t="s">
        <v>145</v>
      </c>
      <c r="B83" s="41"/>
      <c r="C83" s="5"/>
      <c r="D83" s="16">
        <v>0</v>
      </c>
      <c r="E83" s="16"/>
      <c r="F83" s="16">
        <v>13905</v>
      </c>
      <c r="G83" s="16"/>
      <c r="H83" s="16">
        <v>0</v>
      </c>
      <c r="I83" s="38"/>
      <c r="J83" s="16">
        <v>0</v>
      </c>
    </row>
    <row r="84" spans="1:10" ht="24" customHeight="1">
      <c r="A84" s="17" t="s">
        <v>30</v>
      </c>
      <c r="B84" s="5"/>
      <c r="C84" s="5"/>
      <c r="D84" s="40">
        <f>SUM(D79:D83)</f>
        <v>2399389</v>
      </c>
      <c r="E84" s="16"/>
      <c r="F84" s="40">
        <f>SUM(F79:F83)</f>
        <v>1925692</v>
      </c>
      <c r="G84" s="38"/>
      <c r="H84" s="40">
        <f>SUM(H79:H83)</f>
        <v>328851</v>
      </c>
      <c r="I84" s="38"/>
      <c r="J84" s="40">
        <f>SUM(J79:J83)</f>
        <v>264489</v>
      </c>
    </row>
    <row r="85" spans="1:10" ht="24" customHeight="1">
      <c r="A85" s="17" t="s">
        <v>203</v>
      </c>
      <c r="B85" s="5"/>
      <c r="C85" s="5"/>
      <c r="D85" s="38">
        <f>SUM(D77-D84)</f>
        <v>-151145</v>
      </c>
      <c r="E85" s="38"/>
      <c r="F85" s="38">
        <f>SUM(F77-F84)</f>
        <v>-74251</v>
      </c>
      <c r="G85" s="38"/>
      <c r="H85" s="38">
        <f>+H77-H84</f>
        <v>225692</v>
      </c>
      <c r="I85" s="38"/>
      <c r="J85" s="38">
        <f>+J77-J84</f>
        <v>571420</v>
      </c>
    </row>
    <row r="86" spans="1:10" ht="24" customHeight="1">
      <c r="A86" s="14" t="s">
        <v>75</v>
      </c>
      <c r="B86" s="39">
        <v>6</v>
      </c>
      <c r="C86" s="13"/>
      <c r="D86" s="38">
        <v>307607</v>
      </c>
      <c r="E86" s="38"/>
      <c r="F86" s="38">
        <v>390914</v>
      </c>
      <c r="G86" s="38"/>
      <c r="H86" s="38">
        <v>0</v>
      </c>
      <c r="I86" s="38"/>
      <c r="J86" s="38">
        <v>0</v>
      </c>
    </row>
    <row r="87" spans="1:10" ht="24" customHeight="1">
      <c r="A87" s="14" t="s">
        <v>204</v>
      </c>
      <c r="B87" s="39"/>
      <c r="C87" s="13"/>
      <c r="D87" s="38">
        <v>7</v>
      </c>
      <c r="E87" s="38"/>
      <c r="F87" s="38">
        <v>8</v>
      </c>
      <c r="G87" s="38"/>
      <c r="H87" s="38">
        <v>11950</v>
      </c>
      <c r="I87" s="38"/>
      <c r="J87" s="38">
        <v>9067</v>
      </c>
    </row>
    <row r="88" spans="1:10" ht="24" customHeight="1">
      <c r="A88" s="18" t="s">
        <v>31</v>
      </c>
      <c r="B88" s="5"/>
      <c r="C88" s="5"/>
      <c r="D88" s="42">
        <v>-31261</v>
      </c>
      <c r="E88" s="16"/>
      <c r="F88" s="42">
        <v>-29460</v>
      </c>
      <c r="G88" s="16"/>
      <c r="H88" s="42">
        <v>-22322</v>
      </c>
      <c r="I88" s="38"/>
      <c r="J88" s="42">
        <v>-19790</v>
      </c>
    </row>
    <row r="89" spans="1:10" ht="24" customHeight="1">
      <c r="A89" s="91" t="s">
        <v>122</v>
      </c>
      <c r="B89" s="13"/>
      <c r="C89" s="13"/>
      <c r="D89" s="38">
        <f>SUM(D85:D88)</f>
        <v>125208</v>
      </c>
      <c r="E89" s="16"/>
      <c r="F89" s="38">
        <f>SUM(F85:F88)</f>
        <v>287211</v>
      </c>
      <c r="G89" s="16"/>
      <c r="H89" s="38">
        <f>SUM(H85:H88)</f>
        <v>215320</v>
      </c>
      <c r="I89" s="38"/>
      <c r="J89" s="38">
        <f>SUM(J85:J88)</f>
        <v>560697</v>
      </c>
    </row>
    <row r="90" spans="1:10" ht="24" customHeight="1">
      <c r="A90" s="18" t="s">
        <v>123</v>
      </c>
      <c r="B90" s="39">
        <v>13</v>
      </c>
      <c r="C90" s="39"/>
      <c r="D90" s="42">
        <v>16714</v>
      </c>
      <c r="E90" s="16"/>
      <c r="F90" s="42">
        <v>20906</v>
      </c>
      <c r="G90" s="16"/>
      <c r="H90" s="42">
        <v>-1014</v>
      </c>
      <c r="I90" s="38"/>
      <c r="J90" s="42">
        <v>500</v>
      </c>
    </row>
    <row r="91" spans="1:10" ht="24" customHeight="1">
      <c r="A91" s="17" t="s">
        <v>70</v>
      </c>
      <c r="B91" s="5"/>
      <c r="C91" s="5"/>
      <c r="D91" s="40">
        <f>SUM(D89:D90)</f>
        <v>141922</v>
      </c>
      <c r="E91" s="16"/>
      <c r="F91" s="40">
        <f>SUM(F89:F90)</f>
        <v>308117</v>
      </c>
      <c r="G91" s="16"/>
      <c r="H91" s="40">
        <f>SUM(H89:H90)</f>
        <v>214306</v>
      </c>
      <c r="I91" s="16"/>
      <c r="J91" s="40">
        <f>SUM(J89:J90)</f>
        <v>561197</v>
      </c>
    </row>
    <row r="92" spans="1:10" ht="24" customHeight="1">
      <c r="A92" s="17"/>
      <c r="B92" s="5"/>
      <c r="C92" s="5"/>
      <c r="D92" s="38"/>
      <c r="E92" s="16"/>
      <c r="F92" s="38"/>
      <c r="G92" s="16"/>
      <c r="H92" s="38"/>
      <c r="I92" s="38"/>
      <c r="J92" s="38"/>
    </row>
    <row r="93" spans="1:10" ht="24" customHeight="1">
      <c r="A93" s="43" t="s">
        <v>56</v>
      </c>
      <c r="B93" s="7"/>
      <c r="C93" s="44"/>
      <c r="D93" s="45"/>
      <c r="E93" s="44"/>
      <c r="F93" s="45"/>
      <c r="G93" s="46"/>
      <c r="H93" s="47"/>
      <c r="I93" s="48"/>
      <c r="J93" s="47"/>
    </row>
    <row r="94" spans="1:10" ht="24" customHeight="1">
      <c r="A94" s="67" t="s">
        <v>89</v>
      </c>
      <c r="B94" s="7"/>
      <c r="C94" s="44"/>
      <c r="D94" s="45"/>
      <c r="E94" s="44"/>
      <c r="F94" s="45"/>
      <c r="G94" s="46"/>
      <c r="H94" s="47"/>
      <c r="I94" s="48"/>
      <c r="J94" s="47"/>
    </row>
    <row r="95" spans="1:10" ht="24" customHeight="1">
      <c r="A95" s="67" t="s">
        <v>90</v>
      </c>
      <c r="B95" s="7"/>
      <c r="C95" s="44"/>
      <c r="D95" s="45"/>
      <c r="E95" s="44"/>
      <c r="F95" s="45"/>
      <c r="G95" s="46"/>
      <c r="H95" s="47"/>
      <c r="I95" s="48"/>
      <c r="J95" s="47"/>
    </row>
    <row r="96" spans="1:10" ht="24" customHeight="1">
      <c r="A96" s="49" t="s">
        <v>147</v>
      </c>
    </row>
    <row r="97" spans="1:10" ht="24" customHeight="1">
      <c r="A97" s="49" t="s">
        <v>148</v>
      </c>
      <c r="B97" s="39">
        <v>6</v>
      </c>
      <c r="C97" s="50"/>
      <c r="D97" s="54">
        <v>209451</v>
      </c>
      <c r="E97" s="53"/>
      <c r="F97" s="54">
        <v>227222</v>
      </c>
      <c r="G97" s="54"/>
      <c r="H97" s="54">
        <v>0</v>
      </c>
      <c r="I97" s="54"/>
      <c r="J97" s="54">
        <v>0</v>
      </c>
    </row>
    <row r="98" spans="1:10" ht="24" customHeight="1">
      <c r="A98" s="81" t="s">
        <v>139</v>
      </c>
      <c r="B98" s="7"/>
      <c r="C98" s="50"/>
      <c r="D98" s="53"/>
      <c r="E98" s="56"/>
      <c r="F98" s="53"/>
      <c r="G98" s="54"/>
      <c r="H98" s="53"/>
      <c r="I98" s="57"/>
      <c r="J98" s="53"/>
    </row>
    <row r="99" spans="1:10" ht="24" customHeight="1">
      <c r="A99" s="81" t="s">
        <v>146</v>
      </c>
      <c r="B99" s="7"/>
      <c r="C99" s="50"/>
      <c r="D99" s="53"/>
      <c r="E99" s="56"/>
      <c r="F99" s="53"/>
      <c r="G99" s="54"/>
      <c r="H99" s="53"/>
      <c r="I99" s="57"/>
      <c r="J99" s="53"/>
    </row>
    <row r="100" spans="1:10" ht="24" customHeight="1">
      <c r="A100" s="14" t="s">
        <v>227</v>
      </c>
      <c r="B100" s="39"/>
      <c r="C100" s="50"/>
      <c r="D100" s="55">
        <v>16350</v>
      </c>
      <c r="E100" s="56"/>
      <c r="F100" s="55">
        <v>0</v>
      </c>
      <c r="G100" s="54"/>
      <c r="H100" s="55">
        <v>2540</v>
      </c>
      <c r="I100" s="57"/>
      <c r="J100" s="55">
        <v>0</v>
      </c>
    </row>
    <row r="101" spans="1:10" ht="24" customHeight="1">
      <c r="A101" s="43" t="s">
        <v>57</v>
      </c>
      <c r="B101" s="7"/>
      <c r="C101" s="50"/>
      <c r="D101" s="55">
        <f>SUM(D97:D100)</f>
        <v>225801</v>
      </c>
      <c r="E101" s="56"/>
      <c r="F101" s="55">
        <f>SUM(F97:F100)</f>
        <v>227222</v>
      </c>
      <c r="G101" s="54"/>
      <c r="H101" s="55">
        <f>SUM(H97:H100)</f>
        <v>2540</v>
      </c>
      <c r="I101" s="57"/>
      <c r="J101" s="55">
        <f>SUM(J97:J100)</f>
        <v>0</v>
      </c>
    </row>
    <row r="102" spans="1:10" ht="24" customHeight="1">
      <c r="A102" s="49"/>
      <c r="B102" s="7"/>
      <c r="C102" s="50"/>
      <c r="D102" s="50"/>
      <c r="E102" s="56"/>
      <c r="F102" s="50"/>
      <c r="G102" s="54"/>
      <c r="H102" s="52"/>
      <c r="I102" s="57"/>
      <c r="J102" s="52"/>
    </row>
    <row r="103" spans="1:10" ht="24" customHeight="1" thickBot="1">
      <c r="A103" s="43" t="s">
        <v>58</v>
      </c>
      <c r="B103" s="7"/>
      <c r="C103" s="44"/>
      <c r="D103" s="58">
        <f>SUM(D91,D101)</f>
        <v>367723</v>
      </c>
      <c r="E103" s="59"/>
      <c r="F103" s="58">
        <f>SUM(F91,F101)</f>
        <v>535339</v>
      </c>
      <c r="G103" s="51"/>
      <c r="H103" s="58">
        <f>SUM(H91,H101)</f>
        <v>216846</v>
      </c>
      <c r="I103" s="50"/>
      <c r="J103" s="58">
        <f>SUM(J91,J101)</f>
        <v>561197</v>
      </c>
    </row>
    <row r="104" spans="1:10" ht="24" customHeight="1" thickTop="1">
      <c r="A104" s="49"/>
      <c r="B104" s="7"/>
      <c r="C104" s="50"/>
      <c r="D104" s="50"/>
      <c r="E104" s="59"/>
      <c r="F104" s="52"/>
      <c r="G104" s="51"/>
      <c r="H104" s="52"/>
      <c r="I104" s="50"/>
      <c r="J104" s="50"/>
    </row>
    <row r="105" spans="1:10" ht="24" customHeight="1">
      <c r="A105" s="15" t="s">
        <v>74</v>
      </c>
      <c r="B105" s="7"/>
      <c r="C105" s="50"/>
      <c r="D105" s="50"/>
      <c r="E105" s="59"/>
      <c r="F105" s="52"/>
      <c r="G105" s="51"/>
      <c r="H105" s="52"/>
      <c r="I105" s="50"/>
      <c r="J105" s="50"/>
    </row>
    <row r="106" spans="1:10" ht="24" customHeight="1">
      <c r="A106" s="15"/>
      <c r="B106" s="10"/>
      <c r="C106" s="7"/>
      <c r="D106" s="7"/>
      <c r="E106" s="7"/>
      <c r="F106" s="7"/>
      <c r="G106" s="7"/>
      <c r="H106" s="7"/>
      <c r="I106" s="7"/>
      <c r="J106" s="88" t="s">
        <v>24</v>
      </c>
    </row>
    <row r="107" spans="1:10" ht="24" customHeight="1">
      <c r="A107" s="127" t="s">
        <v>78</v>
      </c>
      <c r="B107" s="128"/>
      <c r="C107" s="128"/>
      <c r="D107" s="128"/>
      <c r="E107" s="128"/>
      <c r="F107" s="128"/>
      <c r="G107" s="128"/>
      <c r="H107" s="128"/>
      <c r="I107" s="128"/>
      <c r="J107" s="128"/>
    </row>
    <row r="108" spans="1:10" ht="24" customHeight="1">
      <c r="A108" s="127" t="s">
        <v>205</v>
      </c>
      <c r="B108" s="128"/>
      <c r="C108" s="128"/>
      <c r="D108" s="128"/>
      <c r="E108" s="128"/>
      <c r="F108" s="128"/>
      <c r="G108" s="128"/>
      <c r="H108" s="128"/>
      <c r="I108" s="128"/>
      <c r="J108" s="128"/>
    </row>
    <row r="109" spans="1:10" ht="24" customHeight="1">
      <c r="A109" s="127" t="s">
        <v>214</v>
      </c>
      <c r="B109" s="128"/>
      <c r="C109" s="128"/>
      <c r="D109" s="128"/>
      <c r="E109" s="128"/>
      <c r="F109" s="128"/>
      <c r="G109" s="128"/>
      <c r="H109" s="128"/>
      <c r="I109" s="128"/>
      <c r="J109" s="128"/>
    </row>
    <row r="110" spans="1:10" ht="24" customHeight="1">
      <c r="A110" s="129" t="s">
        <v>138</v>
      </c>
      <c r="B110" s="130"/>
      <c r="C110" s="130"/>
      <c r="D110" s="130"/>
      <c r="E110" s="130"/>
      <c r="F110" s="130"/>
      <c r="G110" s="130"/>
      <c r="H110" s="130"/>
      <c r="I110" s="130"/>
      <c r="J110" s="130"/>
    </row>
    <row r="111" spans="1:10" ht="24" customHeight="1">
      <c r="A111" s="15"/>
      <c r="B111" s="10"/>
      <c r="C111" s="7"/>
      <c r="D111" s="86"/>
      <c r="E111" s="86" t="s">
        <v>1</v>
      </c>
      <c r="F111" s="86"/>
      <c r="G111" s="37"/>
      <c r="H111" s="86"/>
      <c r="I111" s="86" t="s">
        <v>2</v>
      </c>
      <c r="J111" s="86"/>
    </row>
    <row r="112" spans="1:10" ht="24" customHeight="1">
      <c r="A112" s="15"/>
      <c r="B112" s="8" t="s">
        <v>3</v>
      </c>
      <c r="C112" s="8"/>
      <c r="D112" s="89">
        <v>2022</v>
      </c>
      <c r="E112" s="90"/>
      <c r="F112" s="89">
        <v>2021</v>
      </c>
      <c r="G112" s="90"/>
      <c r="H112" s="89">
        <v>2022</v>
      </c>
      <c r="I112" s="90"/>
      <c r="J112" s="89">
        <v>2021</v>
      </c>
    </row>
    <row r="113" spans="1:10" ht="24" customHeight="1">
      <c r="A113" s="17" t="s">
        <v>59</v>
      </c>
      <c r="B113" s="7"/>
      <c r="C113" s="33"/>
      <c r="D113" s="85"/>
      <c r="E113" s="7"/>
      <c r="F113" s="85"/>
      <c r="G113" s="7"/>
      <c r="H113" s="85"/>
      <c r="I113" s="85"/>
      <c r="J113" s="85"/>
    </row>
    <row r="114" spans="1:10" ht="24" customHeight="1" thickBot="1">
      <c r="A114" s="18" t="s">
        <v>60</v>
      </c>
      <c r="B114" s="7"/>
      <c r="C114" s="33"/>
      <c r="D114" s="58">
        <f>SUM(D91)</f>
        <v>141922</v>
      </c>
      <c r="E114" s="59"/>
      <c r="F114" s="58">
        <f>SUM(F91)</f>
        <v>308117</v>
      </c>
      <c r="G114" s="51"/>
      <c r="H114" s="58">
        <f>SUM(H91)</f>
        <v>214306</v>
      </c>
      <c r="I114" s="50"/>
      <c r="J114" s="58">
        <f>SUM(J91)</f>
        <v>561197</v>
      </c>
    </row>
    <row r="115" spans="1:10" ht="24" customHeight="1" thickTop="1">
      <c r="A115" s="18"/>
      <c r="B115" s="7"/>
      <c r="C115" s="33"/>
      <c r="D115" s="73"/>
      <c r="E115" s="73"/>
      <c r="F115" s="73"/>
      <c r="G115" s="16"/>
      <c r="H115" s="4"/>
      <c r="I115" s="4"/>
      <c r="J115" s="4"/>
    </row>
    <row r="116" spans="1:10" ht="24" customHeight="1">
      <c r="A116" s="17" t="s">
        <v>61</v>
      </c>
      <c r="B116" s="7"/>
      <c r="C116" s="33"/>
      <c r="D116" s="16"/>
      <c r="E116" s="16"/>
      <c r="F116" s="16"/>
      <c r="G116" s="16"/>
      <c r="H116" s="16"/>
      <c r="I116" s="16"/>
      <c r="J116" s="16"/>
    </row>
    <row r="117" spans="1:10" ht="24" customHeight="1" thickBot="1">
      <c r="A117" s="18" t="s">
        <v>60</v>
      </c>
      <c r="B117" s="7"/>
      <c r="C117" s="33"/>
      <c r="D117" s="58">
        <f>D103</f>
        <v>367723</v>
      </c>
      <c r="E117" s="59"/>
      <c r="F117" s="58">
        <f>F103</f>
        <v>535339</v>
      </c>
      <c r="G117" s="51"/>
      <c r="H117" s="58">
        <f>H103</f>
        <v>216846</v>
      </c>
      <c r="I117" s="50"/>
      <c r="J117" s="58">
        <f>J103</f>
        <v>561197</v>
      </c>
    </row>
    <row r="118" spans="1:10" s="7" customFormat="1" ht="24" customHeight="1" thickTop="1">
      <c r="A118" s="18"/>
      <c r="C118" s="33"/>
      <c r="D118" s="77"/>
      <c r="E118" s="77"/>
      <c r="F118" s="77"/>
      <c r="G118" s="4"/>
      <c r="H118" s="4"/>
      <c r="I118" s="4"/>
      <c r="J118" s="4"/>
    </row>
    <row r="119" spans="1:10" s="7" customFormat="1" ht="24" customHeight="1">
      <c r="A119" s="17" t="s">
        <v>206</v>
      </c>
      <c r="B119" s="39">
        <v>14</v>
      </c>
      <c r="C119" s="33"/>
    </row>
    <row r="120" spans="1:10" ht="24" customHeight="1">
      <c r="A120" s="18" t="s">
        <v>32</v>
      </c>
      <c r="B120" s="32"/>
      <c r="C120" s="33"/>
      <c r="D120" s="85"/>
      <c r="E120" s="7"/>
      <c r="F120" s="85"/>
      <c r="G120" s="85"/>
      <c r="H120" s="85"/>
      <c r="I120" s="85"/>
      <c r="J120" s="85"/>
    </row>
    <row r="121" spans="1:10" ht="24" customHeight="1" thickBot="1">
      <c r="A121" s="18" t="s">
        <v>71</v>
      </c>
      <c r="B121" s="32"/>
      <c r="C121" s="33"/>
      <c r="D121" s="80">
        <f>D114/482580</f>
        <v>0.29409009905093458</v>
      </c>
      <c r="E121" s="59"/>
      <c r="F121" s="80">
        <v>0.64</v>
      </c>
      <c r="G121" s="51"/>
      <c r="H121" s="80">
        <f>H114/482580</f>
        <v>0.44408388246508351</v>
      </c>
      <c r="I121" s="50"/>
      <c r="J121" s="80">
        <v>1.1599999999999999</v>
      </c>
    </row>
    <row r="122" spans="1:10" ht="24" customHeight="1" thickTop="1">
      <c r="A122" s="18"/>
      <c r="B122" s="32"/>
      <c r="C122" s="15"/>
      <c r="D122" s="35"/>
      <c r="E122" s="34"/>
      <c r="F122" s="35"/>
      <c r="G122" s="34"/>
      <c r="H122" s="35"/>
      <c r="I122" s="60"/>
      <c r="J122" s="35"/>
    </row>
    <row r="123" spans="1:10" ht="24" customHeight="1">
      <c r="A123" s="15" t="s">
        <v>74</v>
      </c>
      <c r="B123" s="7"/>
      <c r="C123" s="61"/>
      <c r="D123" s="7"/>
      <c r="E123" s="3"/>
      <c r="F123" s="1"/>
      <c r="G123" s="3"/>
      <c r="H123" s="1"/>
      <c r="I123" s="3"/>
      <c r="J123" s="3"/>
    </row>
  </sheetData>
  <customSheetViews>
    <customSheetView guid="{97CA589E-D213-4CE5-906B-03755602F42E}" scale="90" showPageBreaks="1" showGridLines="0" printArea="1" view="pageBreakPreview" topLeftCell="A72">
      <selection activeCell="A84" sqref="A84"/>
      <rowBreaks count="3" manualBreakCount="3">
        <brk id="46" max="16383" man="1"/>
        <brk id="70" max="16383" man="1"/>
        <brk id="115" max="16383" man="1"/>
      </rowBreaks>
      <pageMargins left="0.9055118110236221" right="0.31496062992125984" top="0.74803149606299213" bottom="0.31496062992125984" header="0.31496062992125984" footer="0.31496062992125984"/>
      <printOptions horizontalCentered="1"/>
      <pageSetup paperSize="9" scale="70" fitToHeight="4" orientation="portrait" r:id="rId1"/>
    </customSheetView>
    <customSheetView guid="{D8C7D22C-2CF5-4E8E-84F1-5667088BD53E}" scale="90" showPageBreaks="1" showGridLines="0" printArea="1" view="pageBreakPreview" topLeftCell="A102">
      <selection activeCell="C111" sqref="C111"/>
      <rowBreaks count="3" manualBreakCount="3">
        <brk id="46" max="16383" man="1"/>
        <brk id="70" max="16383" man="1"/>
        <brk id="114" max="16383" man="1"/>
      </rowBreaks>
      <pageMargins left="0.9055118110236221" right="0.31496062992125984" top="0.74803149606299213" bottom="0.31496062992125984" header="0.31496062992125984" footer="0.31496062992125984"/>
      <printOptions horizontalCentered="1"/>
      <pageSetup paperSize="9" scale="70" fitToHeight="4" orientation="portrait" r:id="rId2"/>
    </customSheetView>
  </customSheetViews>
  <mergeCells count="16">
    <mergeCell ref="A42:J42"/>
    <mergeCell ref="A43:J43"/>
    <mergeCell ref="A44:J44"/>
    <mergeCell ref="A2:J2"/>
    <mergeCell ref="A3:J3"/>
    <mergeCell ref="A4:J4"/>
    <mergeCell ref="A5:J5"/>
    <mergeCell ref="A41:J41"/>
    <mergeCell ref="A107:J107"/>
    <mergeCell ref="A109:J109"/>
    <mergeCell ref="A110:J110"/>
    <mergeCell ref="A65:J65"/>
    <mergeCell ref="A66:J66"/>
    <mergeCell ref="A67:J67"/>
    <mergeCell ref="A68:J68"/>
    <mergeCell ref="A108:J108"/>
  </mergeCells>
  <printOptions horizontalCentered="1"/>
  <pageMargins left="0.68" right="0.3" top="0.78700000000000003" bottom="0.196850393700787" header="0.31496062992126" footer="0.31496062992126"/>
  <pageSetup paperSize="9" scale="72" fitToHeight="4" orientation="portrait" r:id="rId3"/>
  <rowBreaks count="4" manualBreakCount="4">
    <brk id="39" max="9" man="1"/>
    <brk id="63" max="9" man="1"/>
    <brk id="105" max="9" man="1"/>
    <brk id="158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T27"/>
  <sheetViews>
    <sheetView showGridLines="0" view="pageBreakPreview" topLeftCell="A7" zoomScale="60" zoomScaleNormal="84" workbookViewId="0">
      <selection activeCell="A7" sqref="A1:XFD1048576"/>
    </sheetView>
  </sheetViews>
  <sheetFormatPr defaultColWidth="9.26953125" defaultRowHeight="24" customHeight="1"/>
  <cols>
    <col min="1" max="1" width="46.54296875" style="18" customWidth="1"/>
    <col min="2" max="2" width="15.7265625" style="18" customWidth="1"/>
    <col min="3" max="3" width="1.26953125" style="18" customWidth="1"/>
    <col min="4" max="4" width="19.7265625" style="18" customWidth="1"/>
    <col min="5" max="5" width="1.26953125" style="18" customWidth="1"/>
    <col min="6" max="6" width="20.26953125" style="18" customWidth="1"/>
    <col min="7" max="7" width="1.26953125" style="18" customWidth="1"/>
    <col min="8" max="8" width="24" style="18" customWidth="1"/>
    <col min="9" max="9" width="1.26953125" style="18" customWidth="1"/>
    <col min="10" max="10" width="16.54296875" style="18" customWidth="1"/>
    <col min="11" max="11" width="1.26953125" style="18" customWidth="1"/>
    <col min="12" max="12" width="15.7265625" style="18" customWidth="1"/>
    <col min="13" max="13" width="1.26953125" style="18" customWidth="1"/>
    <col min="14" max="14" width="15.7265625" style="18" customWidth="1"/>
    <col min="15" max="15" width="1.26953125" style="18" customWidth="1"/>
    <col min="16" max="16" width="24" style="18" customWidth="1"/>
    <col min="17" max="17" width="1.26953125" style="18" customWidth="1"/>
    <col min="18" max="18" width="16.7265625" style="18" customWidth="1"/>
    <col min="19" max="19" width="1.26953125" style="18" customWidth="1"/>
    <col min="20" max="20" width="16.7265625" style="18" customWidth="1"/>
    <col min="21" max="21" width="12" style="18" customWidth="1"/>
    <col min="22" max="22" width="15.26953125" style="18" customWidth="1"/>
    <col min="23" max="23" width="16" style="18" customWidth="1"/>
    <col min="24" max="16384" width="9.26953125" style="18"/>
  </cols>
  <sheetData>
    <row r="1" spans="1:20" ht="24" customHeight="1">
      <c r="E1" s="69"/>
      <c r="T1" s="116" t="s">
        <v>24</v>
      </c>
    </row>
    <row r="2" spans="1:20" ht="24" customHeight="1">
      <c r="A2" s="128" t="s">
        <v>78</v>
      </c>
      <c r="B2" s="128"/>
      <c r="C2" s="128"/>
      <c r="D2" s="128"/>
      <c r="E2" s="128"/>
      <c r="F2" s="128"/>
      <c r="G2" s="128"/>
      <c r="H2" s="128"/>
      <c r="I2" s="128"/>
      <c r="J2" s="128"/>
      <c r="K2" s="128"/>
      <c r="L2" s="128"/>
      <c r="M2" s="128"/>
      <c r="N2" s="128"/>
      <c r="O2" s="128"/>
      <c r="P2" s="128"/>
      <c r="Q2" s="128"/>
      <c r="R2" s="128"/>
      <c r="S2" s="128"/>
      <c r="T2" s="128"/>
    </row>
    <row r="3" spans="1:20" ht="24" customHeight="1">
      <c r="A3" s="128" t="s">
        <v>127</v>
      </c>
      <c r="B3" s="128"/>
      <c r="C3" s="128"/>
      <c r="D3" s="128"/>
      <c r="E3" s="128"/>
      <c r="F3" s="128"/>
      <c r="G3" s="128"/>
      <c r="H3" s="128"/>
      <c r="I3" s="128"/>
      <c r="J3" s="128"/>
      <c r="K3" s="128"/>
      <c r="L3" s="128"/>
      <c r="M3" s="128"/>
      <c r="N3" s="128"/>
      <c r="O3" s="128"/>
      <c r="P3" s="128"/>
      <c r="Q3" s="128"/>
      <c r="R3" s="128"/>
      <c r="S3" s="128"/>
      <c r="T3" s="128"/>
    </row>
    <row r="4" spans="1:20" ht="24" customHeight="1">
      <c r="A4" s="128" t="s">
        <v>214</v>
      </c>
      <c r="B4" s="128"/>
      <c r="C4" s="128"/>
      <c r="D4" s="128"/>
      <c r="E4" s="128"/>
      <c r="F4" s="128"/>
      <c r="G4" s="128"/>
      <c r="H4" s="128"/>
      <c r="I4" s="128"/>
      <c r="J4" s="128"/>
      <c r="K4" s="128"/>
      <c r="L4" s="128"/>
      <c r="M4" s="128"/>
      <c r="N4" s="128"/>
      <c r="O4" s="128"/>
      <c r="P4" s="128"/>
      <c r="Q4" s="128"/>
      <c r="R4" s="128"/>
      <c r="S4" s="128"/>
      <c r="T4" s="128"/>
    </row>
    <row r="5" spans="1:20" ht="24" customHeight="1">
      <c r="A5" s="130" t="s">
        <v>0</v>
      </c>
      <c r="B5" s="130"/>
      <c r="C5" s="130"/>
      <c r="D5" s="130"/>
      <c r="E5" s="130"/>
      <c r="F5" s="130"/>
      <c r="G5" s="130"/>
      <c r="H5" s="130"/>
      <c r="I5" s="130"/>
      <c r="J5" s="130"/>
      <c r="K5" s="130"/>
      <c r="L5" s="130"/>
      <c r="M5" s="130"/>
      <c r="N5" s="130"/>
      <c r="O5" s="130"/>
      <c r="P5" s="130"/>
      <c r="Q5" s="130"/>
      <c r="R5" s="130"/>
      <c r="S5" s="130"/>
      <c r="T5" s="130"/>
    </row>
    <row r="6" spans="1:20" ht="24" customHeight="1">
      <c r="B6" s="132" t="s">
        <v>1</v>
      </c>
      <c r="C6" s="132"/>
      <c r="D6" s="132"/>
      <c r="E6" s="132"/>
      <c r="F6" s="132"/>
      <c r="G6" s="132"/>
      <c r="H6" s="132"/>
      <c r="I6" s="132"/>
      <c r="J6" s="132"/>
      <c r="K6" s="132"/>
      <c r="L6" s="132"/>
      <c r="M6" s="132"/>
      <c r="N6" s="132"/>
      <c r="O6" s="132"/>
      <c r="P6" s="132"/>
      <c r="Q6" s="132"/>
      <c r="R6" s="132"/>
      <c r="S6" s="132"/>
      <c r="T6" s="132"/>
    </row>
    <row r="7" spans="1:20" s="21" customFormat="1" ht="24" customHeight="1">
      <c r="A7" s="18"/>
      <c r="B7" s="18"/>
      <c r="C7" s="18"/>
      <c r="D7" s="21" t="s">
        <v>103</v>
      </c>
      <c r="E7" s="69"/>
      <c r="F7" s="21" t="s">
        <v>103</v>
      </c>
      <c r="G7" s="18"/>
      <c r="H7" s="21" t="s">
        <v>81</v>
      </c>
      <c r="I7" s="18"/>
      <c r="K7" s="18"/>
      <c r="L7" s="18"/>
      <c r="M7" s="18"/>
      <c r="N7" s="18"/>
      <c r="O7" s="18"/>
      <c r="P7" s="133" t="s">
        <v>200</v>
      </c>
      <c r="Q7" s="133"/>
      <c r="R7" s="133"/>
      <c r="S7" s="18"/>
      <c r="T7" s="18"/>
    </row>
    <row r="8" spans="1:20" s="21" customFormat="1" ht="24" customHeight="1">
      <c r="D8" s="21" t="s">
        <v>104</v>
      </c>
      <c r="F8" s="22" t="s">
        <v>149</v>
      </c>
      <c r="H8" s="21" t="s">
        <v>94</v>
      </c>
      <c r="J8" s="21" t="s">
        <v>68</v>
      </c>
      <c r="P8" s="9" t="s">
        <v>112</v>
      </c>
      <c r="Q8" s="1"/>
      <c r="R8" s="1"/>
      <c r="S8" s="22"/>
      <c r="T8" s="22"/>
    </row>
    <row r="9" spans="1:20" s="21" customFormat="1" ht="24" customHeight="1">
      <c r="D9" s="22" t="s">
        <v>105</v>
      </c>
      <c r="F9" s="22" t="s">
        <v>109</v>
      </c>
      <c r="H9" s="21" t="s">
        <v>87</v>
      </c>
      <c r="J9" s="21" t="s">
        <v>88</v>
      </c>
      <c r="O9" s="22"/>
      <c r="P9" s="117" t="s">
        <v>85</v>
      </c>
      <c r="Q9" s="22"/>
      <c r="R9" s="22" t="s">
        <v>62</v>
      </c>
      <c r="S9" s="22"/>
      <c r="T9" s="22"/>
    </row>
    <row r="10" spans="1:20" s="21" customFormat="1" ht="24" customHeight="1">
      <c r="B10" s="21" t="s">
        <v>66</v>
      </c>
      <c r="D10" s="21" t="s">
        <v>106</v>
      </c>
      <c r="E10" s="69"/>
      <c r="F10" s="21" t="s">
        <v>110</v>
      </c>
      <c r="G10" s="18"/>
      <c r="H10" s="21" t="s">
        <v>91</v>
      </c>
      <c r="I10" s="18"/>
      <c r="J10" s="21" t="s">
        <v>69</v>
      </c>
      <c r="K10" s="18"/>
      <c r="L10" s="131" t="s">
        <v>20</v>
      </c>
      <c r="M10" s="131"/>
      <c r="N10" s="131"/>
      <c r="O10" s="22"/>
      <c r="P10" s="22" t="s">
        <v>150</v>
      </c>
      <c r="Q10" s="22"/>
      <c r="R10" s="22" t="s">
        <v>63</v>
      </c>
      <c r="S10" s="22"/>
      <c r="T10" s="10" t="s">
        <v>55</v>
      </c>
    </row>
    <row r="11" spans="1:20" s="21" customFormat="1" ht="24" customHeight="1">
      <c r="B11" s="21" t="s">
        <v>67</v>
      </c>
      <c r="D11" s="21" t="s">
        <v>107</v>
      </c>
      <c r="E11" s="69"/>
      <c r="F11" s="22" t="s">
        <v>111</v>
      </c>
      <c r="H11" s="21" t="s">
        <v>93</v>
      </c>
      <c r="J11" s="21" t="s">
        <v>83</v>
      </c>
      <c r="L11" s="22" t="s">
        <v>128</v>
      </c>
      <c r="M11" s="22"/>
      <c r="O11" s="22"/>
      <c r="P11" s="22" t="s">
        <v>85</v>
      </c>
      <c r="R11" s="21" t="s">
        <v>64</v>
      </c>
      <c r="T11" s="10" t="s">
        <v>64</v>
      </c>
    </row>
    <row r="12" spans="1:20" s="21" customFormat="1" ht="24" customHeight="1">
      <c r="B12" s="117" t="s">
        <v>52</v>
      </c>
      <c r="C12" s="22"/>
      <c r="D12" s="117" t="s">
        <v>108</v>
      </c>
      <c r="E12" s="70"/>
      <c r="F12" s="117" t="s">
        <v>92</v>
      </c>
      <c r="G12" s="22"/>
      <c r="H12" s="117" t="s">
        <v>82</v>
      </c>
      <c r="I12" s="22"/>
      <c r="J12" s="117" t="s">
        <v>84</v>
      </c>
      <c r="K12" s="22"/>
      <c r="L12" s="117" t="s">
        <v>53</v>
      </c>
      <c r="M12" s="22"/>
      <c r="N12" s="117" t="s">
        <v>54</v>
      </c>
      <c r="O12" s="22"/>
      <c r="P12" s="117" t="s">
        <v>86</v>
      </c>
      <c r="Q12" s="22"/>
      <c r="R12" s="117" t="s">
        <v>65</v>
      </c>
      <c r="S12" s="22"/>
      <c r="T12" s="76" t="s">
        <v>65</v>
      </c>
    </row>
    <row r="13" spans="1:20" ht="24" customHeight="1">
      <c r="A13" s="17" t="s">
        <v>151</v>
      </c>
      <c r="B13" s="20">
        <v>482580</v>
      </c>
      <c r="C13" s="20"/>
      <c r="D13" s="20">
        <v>-80767</v>
      </c>
      <c r="E13" s="20"/>
      <c r="F13" s="20">
        <v>1494</v>
      </c>
      <c r="G13" s="20"/>
      <c r="H13" s="20">
        <v>-135833</v>
      </c>
      <c r="I13" s="20"/>
      <c r="J13" s="20">
        <v>40953</v>
      </c>
      <c r="K13" s="20"/>
      <c r="L13" s="20">
        <v>50000</v>
      </c>
      <c r="M13" s="20"/>
      <c r="N13" s="20">
        <v>4147407</v>
      </c>
      <c r="O13" s="20"/>
      <c r="P13" s="20">
        <v>-286334</v>
      </c>
      <c r="Q13" s="20"/>
      <c r="R13" s="20">
        <f>SUM(P13:P13)</f>
        <v>-286334</v>
      </c>
      <c r="S13" s="20"/>
      <c r="T13" s="20">
        <f>SUM(R13,B13,L13,N13,F13,H13,J13,D13)</f>
        <v>4219500</v>
      </c>
    </row>
    <row r="14" spans="1:20" ht="24" customHeight="1">
      <c r="A14" s="15" t="s">
        <v>70</v>
      </c>
      <c r="B14" s="26">
        <v>0</v>
      </c>
      <c r="C14" s="26"/>
      <c r="D14" s="26">
        <v>0</v>
      </c>
      <c r="E14" s="20"/>
      <c r="F14" s="26">
        <v>0</v>
      </c>
      <c r="G14" s="20"/>
      <c r="H14" s="26">
        <v>0</v>
      </c>
      <c r="I14" s="20"/>
      <c r="J14" s="26">
        <v>0</v>
      </c>
      <c r="K14" s="20"/>
      <c r="L14" s="26">
        <v>0</v>
      </c>
      <c r="M14" s="26"/>
      <c r="N14" s="26">
        <f>PL!F91</f>
        <v>308117</v>
      </c>
      <c r="O14" s="20"/>
      <c r="P14" s="26">
        <v>0</v>
      </c>
      <c r="Q14" s="26"/>
      <c r="R14" s="26">
        <f>SUM(P14:P14)</f>
        <v>0</v>
      </c>
      <c r="S14" s="26"/>
      <c r="T14" s="20">
        <f>SUM(R14,B14,L14,N14,F14,H14,J14,D14)</f>
        <v>308117</v>
      </c>
    </row>
    <row r="15" spans="1:20" ht="24" customHeight="1">
      <c r="A15" s="15" t="s">
        <v>57</v>
      </c>
      <c r="B15" s="25">
        <v>0</v>
      </c>
      <c r="C15" s="20"/>
      <c r="D15" s="25">
        <v>0</v>
      </c>
      <c r="E15" s="26"/>
      <c r="F15" s="25">
        <v>0</v>
      </c>
      <c r="G15" s="26"/>
      <c r="H15" s="25">
        <v>0</v>
      </c>
      <c r="I15" s="26"/>
      <c r="J15" s="25">
        <v>0</v>
      </c>
      <c r="K15" s="26"/>
      <c r="L15" s="25">
        <v>0</v>
      </c>
      <c r="M15" s="26"/>
      <c r="N15" s="25">
        <v>0</v>
      </c>
      <c r="O15" s="26"/>
      <c r="P15" s="25">
        <v>227222</v>
      </c>
      <c r="Q15" s="20"/>
      <c r="R15" s="25">
        <f>SUM(P15:P15)</f>
        <v>227222</v>
      </c>
      <c r="S15" s="20"/>
      <c r="T15" s="25">
        <f>SUM(R15,B15,L15,N15,F15,H15,J15,D15)</f>
        <v>227222</v>
      </c>
    </row>
    <row r="16" spans="1:20" ht="24" customHeight="1">
      <c r="A16" s="15" t="s">
        <v>58</v>
      </c>
      <c r="B16" s="26">
        <f>SUM(B14:B15)</f>
        <v>0</v>
      </c>
      <c r="C16" s="26"/>
      <c r="D16" s="26">
        <f>SUM(D14:D15)</f>
        <v>0</v>
      </c>
      <c r="E16" s="20"/>
      <c r="F16" s="26">
        <f>SUM(F14:F15)</f>
        <v>0</v>
      </c>
      <c r="G16" s="20"/>
      <c r="H16" s="26">
        <f>SUM(H14:H15)</f>
        <v>0</v>
      </c>
      <c r="I16" s="20"/>
      <c r="J16" s="26">
        <f>SUM(J14:J15)</f>
        <v>0</v>
      </c>
      <c r="K16" s="20"/>
      <c r="L16" s="26">
        <f>SUM(L14:L15)</f>
        <v>0</v>
      </c>
      <c r="M16" s="26"/>
      <c r="N16" s="26">
        <f>SUM(N14:N15)</f>
        <v>308117</v>
      </c>
      <c r="O16" s="20"/>
      <c r="P16" s="26">
        <f>SUM(P14:P15)</f>
        <v>227222</v>
      </c>
      <c r="Q16" s="26"/>
      <c r="R16" s="26">
        <f>SUM(R14:R15)</f>
        <v>227222</v>
      </c>
      <c r="S16" s="26"/>
      <c r="T16" s="26">
        <f>SUM(T14:T15)</f>
        <v>535339</v>
      </c>
    </row>
    <row r="17" spans="1:20" ht="24" customHeight="1">
      <c r="A17" s="18" t="s">
        <v>207</v>
      </c>
      <c r="B17" s="26">
        <v>0</v>
      </c>
      <c r="C17" s="26"/>
      <c r="D17" s="26">
        <v>0</v>
      </c>
      <c r="E17" s="20"/>
      <c r="F17" s="26">
        <v>0</v>
      </c>
      <c r="G17" s="20"/>
      <c r="H17" s="26">
        <v>0</v>
      </c>
      <c r="I17" s="20"/>
      <c r="J17" s="26">
        <v>0</v>
      </c>
      <c r="K17" s="20"/>
      <c r="L17" s="26">
        <v>0</v>
      </c>
      <c r="M17" s="26"/>
      <c r="N17" s="26">
        <v>-424665</v>
      </c>
      <c r="O17" s="20"/>
      <c r="P17" s="20">
        <v>0</v>
      </c>
      <c r="Q17" s="20"/>
      <c r="R17" s="26">
        <f t="shared" ref="R17" si="0">P17</f>
        <v>0</v>
      </c>
      <c r="S17" s="26"/>
      <c r="T17" s="20">
        <f>SUM(R17,B17,L17,N17,F17,H17,J17,D17)</f>
        <v>-424665</v>
      </c>
    </row>
    <row r="18" spans="1:20" ht="24" customHeight="1" thickBot="1">
      <c r="A18" s="17" t="s">
        <v>152</v>
      </c>
      <c r="B18" s="27">
        <f>SUM(B13:B13,B16:B17)</f>
        <v>482580</v>
      </c>
      <c r="C18" s="20"/>
      <c r="D18" s="27">
        <f>SUM(D13:D13,D16:D17)</f>
        <v>-80767</v>
      </c>
      <c r="E18" s="20"/>
      <c r="F18" s="27">
        <f>SUM(F13:F13,F16:F17)</f>
        <v>1494</v>
      </c>
      <c r="G18" s="20"/>
      <c r="H18" s="27">
        <f>SUM(H13:H13,H16:H17)</f>
        <v>-135833</v>
      </c>
      <c r="I18" s="20"/>
      <c r="J18" s="27">
        <f>SUM(J13:J13,J16:J17)</f>
        <v>40953</v>
      </c>
      <c r="K18" s="20"/>
      <c r="L18" s="27">
        <f>SUM(L13:L13,L16:L17)</f>
        <v>50000</v>
      </c>
      <c r="M18" s="20"/>
      <c r="N18" s="27">
        <f>SUM(N13:N13,N16:N17)</f>
        <v>4030859</v>
      </c>
      <c r="O18" s="20"/>
      <c r="P18" s="27">
        <f>SUM(P13:P13,P16:P17)</f>
        <v>-59112</v>
      </c>
      <c r="Q18" s="20"/>
      <c r="R18" s="27">
        <f>SUM(R13:R13,R16:R17)</f>
        <v>-59112</v>
      </c>
      <c r="S18" s="20"/>
      <c r="T18" s="27">
        <f>SUM(T13:T13,T16:T17)</f>
        <v>4330174</v>
      </c>
    </row>
    <row r="19" spans="1:20" ht="24" customHeight="1" thickTop="1">
      <c r="A19" s="17"/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</row>
    <row r="20" spans="1:20" ht="24" customHeight="1">
      <c r="A20" s="17" t="s">
        <v>215</v>
      </c>
      <c r="B20" s="20">
        <v>482580</v>
      </c>
      <c r="C20" s="20"/>
      <c r="D20" s="20">
        <v>-80767</v>
      </c>
      <c r="E20" s="20"/>
      <c r="F20" s="20">
        <v>1494</v>
      </c>
      <c r="G20" s="20"/>
      <c r="H20" s="20">
        <v>-135833</v>
      </c>
      <c r="I20" s="20"/>
      <c r="J20" s="20">
        <v>40953</v>
      </c>
      <c r="K20" s="20"/>
      <c r="L20" s="20">
        <v>50000</v>
      </c>
      <c r="M20" s="20"/>
      <c r="N20" s="20">
        <v>4143557</v>
      </c>
      <c r="O20" s="20"/>
      <c r="P20" s="20">
        <v>-101089</v>
      </c>
      <c r="Q20" s="20"/>
      <c r="R20" s="20">
        <f>SUM(P20:P20)</f>
        <v>-101089</v>
      </c>
      <c r="S20" s="20"/>
      <c r="T20" s="20">
        <f>SUM(R20,B20,L20,N20,F20,H20,J20,D20)</f>
        <v>4400895</v>
      </c>
    </row>
    <row r="21" spans="1:20" ht="24" customHeight="1">
      <c r="A21" s="15" t="s">
        <v>70</v>
      </c>
      <c r="B21" s="26">
        <v>0</v>
      </c>
      <c r="C21" s="26"/>
      <c r="D21" s="26">
        <v>0</v>
      </c>
      <c r="E21" s="20"/>
      <c r="F21" s="26">
        <v>0</v>
      </c>
      <c r="G21" s="20"/>
      <c r="H21" s="26">
        <v>0</v>
      </c>
      <c r="I21" s="20"/>
      <c r="J21" s="26">
        <v>0</v>
      </c>
      <c r="K21" s="20"/>
      <c r="L21" s="26">
        <v>0</v>
      </c>
      <c r="M21" s="26"/>
      <c r="N21" s="26">
        <f>PL!D91</f>
        <v>141922</v>
      </c>
      <c r="O21" s="20"/>
      <c r="P21" s="26">
        <v>0</v>
      </c>
      <c r="Q21" s="26"/>
      <c r="R21" s="26">
        <f>SUM(P21:P21)</f>
        <v>0</v>
      </c>
      <c r="S21" s="26"/>
      <c r="T21" s="20">
        <f>SUM(R21,B21,L21,N21,F21,H21,J21,D21)</f>
        <v>141922</v>
      </c>
    </row>
    <row r="22" spans="1:20" ht="24" customHeight="1">
      <c r="A22" s="15" t="s">
        <v>57</v>
      </c>
      <c r="B22" s="25">
        <v>0</v>
      </c>
      <c r="C22" s="20"/>
      <c r="D22" s="25">
        <v>0</v>
      </c>
      <c r="E22" s="26"/>
      <c r="F22" s="25">
        <v>0</v>
      </c>
      <c r="G22" s="26"/>
      <c r="H22" s="25">
        <v>0</v>
      </c>
      <c r="I22" s="26"/>
      <c r="J22" s="25">
        <v>0</v>
      </c>
      <c r="K22" s="26"/>
      <c r="L22" s="25">
        <v>0</v>
      </c>
      <c r="M22" s="26"/>
      <c r="N22" s="25">
        <v>16350</v>
      </c>
      <c r="O22" s="26"/>
      <c r="P22" s="25">
        <f>PL!D97</f>
        <v>209451</v>
      </c>
      <c r="Q22" s="20"/>
      <c r="R22" s="25">
        <f>SUM(P22:P22)</f>
        <v>209451</v>
      </c>
      <c r="S22" s="20"/>
      <c r="T22" s="25">
        <f>SUM(R22,B22,L22,N22,F22,H22,J22,D22)</f>
        <v>225801</v>
      </c>
    </row>
    <row r="23" spans="1:20" ht="24" customHeight="1">
      <c r="A23" s="15" t="s">
        <v>58</v>
      </c>
      <c r="B23" s="26">
        <f>SUM(B21:B22)</f>
        <v>0</v>
      </c>
      <c r="C23" s="26"/>
      <c r="D23" s="26">
        <f>SUM(D21:D22)</f>
        <v>0</v>
      </c>
      <c r="E23" s="20"/>
      <c r="F23" s="26">
        <f>SUM(F21:F22)</f>
        <v>0</v>
      </c>
      <c r="G23" s="20"/>
      <c r="H23" s="26">
        <f>SUM(H21:H22)</f>
        <v>0</v>
      </c>
      <c r="I23" s="20"/>
      <c r="J23" s="26">
        <f>SUM(J21:J22)</f>
        <v>0</v>
      </c>
      <c r="K23" s="20"/>
      <c r="L23" s="26">
        <f>SUM(L21:L22)</f>
        <v>0</v>
      </c>
      <c r="M23" s="26"/>
      <c r="N23" s="26">
        <f>SUM(N21:N22)</f>
        <v>158272</v>
      </c>
      <c r="O23" s="20"/>
      <c r="P23" s="26">
        <f>SUM(P21:P22)</f>
        <v>209451</v>
      </c>
      <c r="Q23" s="26"/>
      <c r="R23" s="26">
        <f>SUM(R21:R22)</f>
        <v>209451</v>
      </c>
      <c r="S23" s="26"/>
      <c r="T23" s="26">
        <f>SUM(T21:T22)</f>
        <v>367723</v>
      </c>
    </row>
    <row r="24" spans="1:20" ht="24" customHeight="1">
      <c r="A24" s="18" t="s">
        <v>207</v>
      </c>
      <c r="B24" s="20">
        <v>0</v>
      </c>
      <c r="C24" s="20"/>
      <c r="D24" s="20">
        <v>0</v>
      </c>
      <c r="E24" s="20"/>
      <c r="F24" s="20">
        <v>0</v>
      </c>
      <c r="G24" s="20"/>
      <c r="H24" s="20">
        <v>0</v>
      </c>
      <c r="I24" s="20"/>
      <c r="J24" s="20">
        <v>0</v>
      </c>
      <c r="K24" s="20"/>
      <c r="L24" s="20">
        <v>0</v>
      </c>
      <c r="M24" s="20"/>
      <c r="N24" s="20">
        <v>-279892</v>
      </c>
      <c r="O24" s="20"/>
      <c r="P24" s="20">
        <v>0</v>
      </c>
      <c r="Q24" s="20"/>
      <c r="R24" s="26">
        <f t="shared" ref="R24" si="1">P24</f>
        <v>0</v>
      </c>
      <c r="S24" s="20"/>
      <c r="T24" s="20">
        <f>SUM(R24,B24,L24,N24,F24,H24,J24,D24)</f>
        <v>-279892</v>
      </c>
    </row>
    <row r="25" spans="1:20" ht="24" customHeight="1" thickBot="1">
      <c r="A25" s="17" t="s">
        <v>216</v>
      </c>
      <c r="B25" s="27">
        <f>SUM(B20:B20,B23:B24)</f>
        <v>482580</v>
      </c>
      <c r="C25" s="20"/>
      <c r="D25" s="27">
        <f>SUM(D20:D20,D23:D24)</f>
        <v>-80767</v>
      </c>
      <c r="E25" s="20"/>
      <c r="F25" s="27">
        <f>SUM(F20:F20,F23:F24)</f>
        <v>1494</v>
      </c>
      <c r="G25" s="20"/>
      <c r="H25" s="27">
        <f>SUM(H20:H20,H23:H24)</f>
        <v>-135833</v>
      </c>
      <c r="I25" s="20"/>
      <c r="J25" s="27">
        <f>SUM(J20:J20,J23:J24)</f>
        <v>40953</v>
      </c>
      <c r="K25" s="20"/>
      <c r="L25" s="27">
        <f>SUM(L20:L20,L23:L24)</f>
        <v>50000</v>
      </c>
      <c r="M25" s="20"/>
      <c r="N25" s="27">
        <f>SUM(N20:N20,N23:N24)</f>
        <v>4021937</v>
      </c>
      <c r="O25" s="20"/>
      <c r="P25" s="27">
        <f>SUM(P20:P20,P23:P24)</f>
        <v>108362</v>
      </c>
      <c r="Q25" s="20"/>
      <c r="R25" s="27">
        <f>SUM(R20:R20,R23:R24)</f>
        <v>108362</v>
      </c>
      <c r="S25" s="20"/>
      <c r="T25" s="27">
        <f>SUM(T20:T20,T23:T24)</f>
        <v>4488726</v>
      </c>
    </row>
    <row r="26" spans="1:20" ht="24" customHeight="1" thickTop="1">
      <c r="A26" s="17"/>
      <c r="B26" s="20"/>
      <c r="C26" s="20"/>
      <c r="D26" s="20"/>
      <c r="E26" s="20"/>
      <c r="F26" s="20"/>
      <c r="G26" s="20"/>
      <c r="H26" s="20"/>
      <c r="I26" s="20"/>
      <c r="J26" s="20"/>
      <c r="K26" s="20"/>
      <c r="L26" s="20"/>
      <c r="M26" s="20"/>
      <c r="N26" s="20"/>
      <c r="O26" s="20"/>
      <c r="P26" s="20"/>
      <c r="Q26" s="20"/>
      <c r="R26" s="20"/>
      <c r="S26" s="20"/>
      <c r="T26" s="20">
        <f>SUM(T25-BS!D89)</f>
        <v>0</v>
      </c>
    </row>
    <row r="27" spans="1:20" ht="24" customHeight="1">
      <c r="A27" s="15" t="s">
        <v>74</v>
      </c>
      <c r="B27" s="14"/>
      <c r="C27" s="14"/>
      <c r="D27" s="14"/>
      <c r="E27" s="28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</row>
  </sheetData>
  <customSheetViews>
    <customSheetView guid="{97CA589E-D213-4CE5-906B-03755602F42E}" scale="80" showGridLines="0" fitToPage="1" topLeftCell="C10">
      <selection activeCell="N21" sqref="N21"/>
      <pageMargins left="0.31496062992125984" right="0.31496062992125984" top="0.9055118110236221" bottom="0.31496062992125984" header="0.31496062992125984" footer="0.31496062992125984"/>
      <printOptions horizontalCentered="1"/>
      <pageSetup paperSize="9" scale="57" orientation="landscape" r:id="rId1"/>
    </customSheetView>
    <customSheetView guid="{D8C7D22C-2CF5-4E8E-84F1-5667088BD53E}" scale="80" showGridLines="0" fitToPage="1" topLeftCell="A19">
      <selection activeCell="A20" sqref="A20"/>
      <pageMargins left="0.31496062992125984" right="0.31496062992125984" top="0.9055118110236221" bottom="0.31496062992125984" header="0.31496062992125984" footer="0.31496062992125984"/>
      <printOptions horizontalCentered="1"/>
      <pageSetup paperSize="9" scale="57" orientation="landscape" r:id="rId2"/>
    </customSheetView>
  </customSheetViews>
  <mergeCells count="7">
    <mergeCell ref="L10:N10"/>
    <mergeCell ref="A2:T2"/>
    <mergeCell ref="A3:T3"/>
    <mergeCell ref="A4:T4"/>
    <mergeCell ref="A5:T5"/>
    <mergeCell ref="B6:T6"/>
    <mergeCell ref="P7:R7"/>
  </mergeCells>
  <printOptions horizontalCentered="1"/>
  <pageMargins left="0.3" right="0.25" top="0.90551181102362199" bottom="0.31496062992126" header="0.31496062992126" footer="0.31496062992126"/>
  <pageSetup paperSize="9" scale="56" orientation="landscape" r:id="rId3"/>
  <ignoredErrors>
    <ignoredError sqref="E23:M23 O23" formulaRange="1"/>
    <ignoredError sqref="R23:S23" 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27"/>
  <sheetViews>
    <sheetView showGridLines="0" view="pageBreakPreview" topLeftCell="A4" zoomScale="60" zoomScaleNormal="90" workbookViewId="0">
      <selection activeCell="F23" sqref="F23"/>
    </sheetView>
  </sheetViews>
  <sheetFormatPr defaultColWidth="9.26953125" defaultRowHeight="24" customHeight="1"/>
  <cols>
    <col min="1" max="1" width="41.26953125" style="18" customWidth="1"/>
    <col min="2" max="2" width="18.26953125" style="18" customWidth="1"/>
    <col min="3" max="3" width="1.453125" style="69" customWidth="1"/>
    <col min="4" max="4" width="18.7265625" style="18" customWidth="1"/>
    <col min="5" max="5" width="1.453125" style="18" customWidth="1"/>
    <col min="6" max="6" width="18.7265625" style="18" customWidth="1"/>
    <col min="7" max="7" width="1.453125" style="18" customWidth="1"/>
    <col min="8" max="8" width="18.7265625" style="18" customWidth="1"/>
    <col min="9" max="9" width="4.26953125" style="18" customWidth="1"/>
    <col min="10" max="10" width="12.453125" style="18" customWidth="1"/>
    <col min="11" max="11" width="10" style="18" customWidth="1"/>
    <col min="12" max="16384" width="9.26953125" style="18"/>
  </cols>
  <sheetData>
    <row r="1" spans="1:8" ht="24" customHeight="1">
      <c r="H1" s="123" t="s">
        <v>50</v>
      </c>
    </row>
    <row r="2" spans="1:8" ht="24" customHeight="1">
      <c r="A2" s="128" t="s">
        <v>78</v>
      </c>
      <c r="B2" s="128"/>
      <c r="C2" s="128"/>
      <c r="D2" s="128"/>
      <c r="E2" s="128"/>
      <c r="F2" s="128"/>
      <c r="G2" s="128"/>
      <c r="H2" s="128"/>
    </row>
    <row r="3" spans="1:8" ht="24" customHeight="1">
      <c r="A3" s="128" t="s">
        <v>135</v>
      </c>
      <c r="B3" s="128"/>
      <c r="C3" s="128"/>
      <c r="D3" s="128"/>
      <c r="E3" s="128"/>
      <c r="F3" s="128"/>
      <c r="G3" s="128"/>
      <c r="H3" s="128"/>
    </row>
    <row r="4" spans="1:8" ht="24" customHeight="1">
      <c r="A4" s="128" t="s">
        <v>214</v>
      </c>
      <c r="B4" s="128"/>
      <c r="C4" s="128"/>
      <c r="D4" s="128"/>
      <c r="E4" s="128"/>
      <c r="F4" s="128"/>
      <c r="G4" s="128"/>
      <c r="H4" s="128"/>
    </row>
    <row r="5" spans="1:8" ht="24" customHeight="1">
      <c r="A5" s="130" t="s">
        <v>0</v>
      </c>
      <c r="B5" s="130"/>
      <c r="C5" s="130"/>
      <c r="D5" s="130"/>
      <c r="E5" s="130"/>
      <c r="F5" s="130"/>
      <c r="G5" s="130"/>
      <c r="H5" s="130"/>
    </row>
    <row r="6" spans="1:8" ht="24" customHeight="1">
      <c r="B6" s="132" t="s">
        <v>2</v>
      </c>
      <c r="C6" s="132"/>
      <c r="D6" s="132"/>
      <c r="E6" s="132"/>
      <c r="F6" s="132"/>
      <c r="G6" s="132"/>
      <c r="H6" s="132"/>
    </row>
    <row r="7" spans="1:8" s="21" customFormat="1" ht="24" customHeight="1">
      <c r="A7" s="18"/>
      <c r="D7" s="131" t="s">
        <v>20</v>
      </c>
      <c r="E7" s="134"/>
      <c r="F7" s="134"/>
      <c r="G7" s="118"/>
      <c r="H7" s="10"/>
    </row>
    <row r="8" spans="1:8" s="21" customFormat="1" ht="24" customHeight="1">
      <c r="B8" s="21" t="s">
        <v>51</v>
      </c>
      <c r="D8" s="22" t="s">
        <v>128</v>
      </c>
      <c r="E8" s="22"/>
      <c r="H8" s="10" t="s">
        <v>55</v>
      </c>
    </row>
    <row r="9" spans="1:8" s="21" customFormat="1" ht="24" customHeight="1">
      <c r="B9" s="124" t="s">
        <v>52</v>
      </c>
      <c r="C9" s="23"/>
      <c r="D9" s="124" t="s">
        <v>53</v>
      </c>
      <c r="E9" s="22"/>
      <c r="F9" s="124" t="s">
        <v>54</v>
      </c>
      <c r="G9" s="22"/>
      <c r="H9" s="76" t="s">
        <v>101</v>
      </c>
    </row>
    <row r="10" spans="1:8" ht="24" customHeight="1">
      <c r="A10" s="17" t="s">
        <v>151</v>
      </c>
      <c r="B10" s="20">
        <v>482580</v>
      </c>
      <c r="C10" s="24"/>
      <c r="D10" s="20">
        <v>50000</v>
      </c>
      <c r="E10" s="20"/>
      <c r="F10" s="20">
        <v>1655073</v>
      </c>
      <c r="G10" s="20"/>
      <c r="H10" s="20">
        <f>SUM(B10:F10)</f>
        <v>2187653</v>
      </c>
    </row>
    <row r="11" spans="1:8" ht="24" customHeight="1">
      <c r="A11" s="18" t="s">
        <v>70</v>
      </c>
      <c r="B11" s="20">
        <v>0</v>
      </c>
      <c r="C11" s="24"/>
      <c r="D11" s="20">
        <v>0</v>
      </c>
      <c r="E11" s="20"/>
      <c r="F11" s="20">
        <f>PL!J91</f>
        <v>561197</v>
      </c>
      <c r="G11" s="20"/>
      <c r="H11" s="120">
        <f t="shared" ref="H11:H12" si="0">SUM(B11:F11)</f>
        <v>561197</v>
      </c>
    </row>
    <row r="12" spans="1:8" ht="24" customHeight="1">
      <c r="A12" s="18" t="s">
        <v>57</v>
      </c>
      <c r="B12" s="119">
        <v>0</v>
      </c>
      <c r="C12" s="120"/>
      <c r="D12" s="119">
        <v>0</v>
      </c>
      <c r="E12" s="120"/>
      <c r="F12" s="119">
        <f>PL!J100</f>
        <v>0</v>
      </c>
      <c r="G12" s="120"/>
      <c r="H12" s="119">
        <f t="shared" si="0"/>
        <v>0</v>
      </c>
    </row>
    <row r="13" spans="1:8" ht="24" customHeight="1">
      <c r="A13" s="18" t="s">
        <v>58</v>
      </c>
      <c r="B13" s="120">
        <f>SUM(B11:B12)</f>
        <v>0</v>
      </c>
      <c r="C13" s="121"/>
      <c r="D13" s="120">
        <f>SUM(D11:D12)</f>
        <v>0</v>
      </c>
      <c r="E13" s="120"/>
      <c r="F13" s="120">
        <f>SUM(F11:F12)</f>
        <v>561197</v>
      </c>
      <c r="G13" s="120"/>
      <c r="H13" s="120">
        <f t="shared" ref="H13" si="1">SUM(B13:F13)</f>
        <v>561197</v>
      </c>
    </row>
    <row r="14" spans="1:8" ht="24" customHeight="1">
      <c r="A14" s="18" t="s">
        <v>207</v>
      </c>
      <c r="B14" s="20">
        <v>0</v>
      </c>
      <c r="C14" s="24"/>
      <c r="D14" s="20">
        <v>0</v>
      </c>
      <c r="E14" s="20"/>
      <c r="F14" s="20">
        <v>-424665</v>
      </c>
      <c r="G14" s="20"/>
      <c r="H14" s="20">
        <f>SUM(B14:F14)</f>
        <v>-424665</v>
      </c>
    </row>
    <row r="15" spans="1:8" ht="24" customHeight="1" thickBot="1">
      <c r="A15" s="17" t="s">
        <v>152</v>
      </c>
      <c r="B15" s="122">
        <f>SUM(B10,B13:B14)</f>
        <v>482580</v>
      </c>
      <c r="C15" s="120"/>
      <c r="D15" s="122">
        <f>SUM(D10,D13:D14)</f>
        <v>50000</v>
      </c>
      <c r="E15" s="120"/>
      <c r="F15" s="122">
        <f>SUM(F10,F13:F14)</f>
        <v>1791605</v>
      </c>
      <c r="G15" s="120"/>
      <c r="H15" s="122">
        <f>SUM(H10,H13:H14)</f>
        <v>2324185</v>
      </c>
    </row>
    <row r="16" spans="1:8" ht="24" customHeight="1" thickTop="1">
      <c r="A16" s="17"/>
      <c r="B16" s="20"/>
      <c r="C16" s="20"/>
      <c r="D16" s="20"/>
      <c r="E16" s="26"/>
      <c r="F16" s="20"/>
      <c r="G16" s="20"/>
      <c r="H16" s="20"/>
    </row>
    <row r="17" spans="1:8" ht="24" customHeight="1">
      <c r="A17" s="17" t="s">
        <v>215</v>
      </c>
      <c r="B17" s="20">
        <v>482580</v>
      </c>
      <c r="C17" s="20"/>
      <c r="D17" s="20">
        <v>50000</v>
      </c>
      <c r="E17" s="26"/>
      <c r="F17" s="20">
        <v>1783333</v>
      </c>
      <c r="G17" s="20"/>
      <c r="H17" s="20">
        <f>SUM(B17:F17)</f>
        <v>2315913</v>
      </c>
    </row>
    <row r="18" spans="1:8" ht="24" customHeight="1">
      <c r="A18" s="18" t="s">
        <v>70</v>
      </c>
      <c r="B18" s="20">
        <v>0</v>
      </c>
      <c r="C18" s="24"/>
      <c r="D18" s="20">
        <v>0</v>
      </c>
      <c r="E18" s="20"/>
      <c r="F18" s="20">
        <f>PL!H91</f>
        <v>214306</v>
      </c>
      <c r="G18" s="20"/>
      <c r="H18" s="120">
        <f t="shared" ref="H18:H20" si="2">SUM(B18:F18)</f>
        <v>214306</v>
      </c>
    </row>
    <row r="19" spans="1:8" ht="24" customHeight="1">
      <c r="A19" s="18" t="s">
        <v>57</v>
      </c>
      <c r="B19" s="119">
        <v>0</v>
      </c>
      <c r="C19" s="120"/>
      <c r="D19" s="119">
        <v>0</v>
      </c>
      <c r="E19" s="120"/>
      <c r="F19" s="119">
        <f>PL!H100</f>
        <v>2540</v>
      </c>
      <c r="G19" s="120"/>
      <c r="H19" s="119">
        <f t="shared" si="2"/>
        <v>2540</v>
      </c>
    </row>
    <row r="20" spans="1:8" ht="24" customHeight="1">
      <c r="A20" s="18" t="s">
        <v>58</v>
      </c>
      <c r="B20" s="120">
        <f>SUM(B18:B19)</f>
        <v>0</v>
      </c>
      <c r="C20" s="121"/>
      <c r="D20" s="120">
        <f>SUM(D18:D19)</f>
        <v>0</v>
      </c>
      <c r="E20" s="120"/>
      <c r="F20" s="120">
        <f>SUM(F18:F19)</f>
        <v>216846</v>
      </c>
      <c r="G20" s="120"/>
      <c r="H20" s="120">
        <f t="shared" si="2"/>
        <v>216846</v>
      </c>
    </row>
    <row r="21" spans="1:8" ht="24" customHeight="1">
      <c r="A21" s="18" t="s">
        <v>207</v>
      </c>
      <c r="B21" s="20">
        <v>0</v>
      </c>
      <c r="C21" s="24"/>
      <c r="D21" s="20">
        <v>0</v>
      </c>
      <c r="E21" s="20"/>
      <c r="F21" s="20">
        <v>-279892</v>
      </c>
      <c r="G21" s="20"/>
      <c r="H21" s="20">
        <f>SUM(B21:F21)</f>
        <v>-279892</v>
      </c>
    </row>
    <row r="22" spans="1:8" ht="24" customHeight="1" thickBot="1">
      <c r="A22" s="17" t="s">
        <v>216</v>
      </c>
      <c r="B22" s="122">
        <f>SUM(B17,B20:B21)</f>
        <v>482580</v>
      </c>
      <c r="C22" s="120"/>
      <c r="D22" s="122">
        <f>SUM(D17,D20:D21)</f>
        <v>50000</v>
      </c>
      <c r="E22" s="120"/>
      <c r="F22" s="122">
        <f>SUM(F17,F20:F21)</f>
        <v>1720287</v>
      </c>
      <c r="G22" s="120"/>
      <c r="H22" s="122">
        <f>SUM(H17,H20:H21)</f>
        <v>2252867</v>
      </c>
    </row>
    <row r="23" spans="1:8" ht="24" customHeight="1" thickTop="1">
      <c r="A23" s="17"/>
      <c r="B23" s="20"/>
      <c r="C23" s="20"/>
      <c r="D23" s="20"/>
      <c r="E23" s="26"/>
      <c r="F23" s="20"/>
      <c r="G23" s="20"/>
      <c r="H23" s="20">
        <f>SUM(H22-BS!H89)</f>
        <v>0</v>
      </c>
    </row>
    <row r="24" spans="1:8" ht="24" customHeight="1">
      <c r="A24" s="18" t="s">
        <v>74</v>
      </c>
    </row>
    <row r="25" spans="1:8" ht="24" customHeight="1">
      <c r="C25" s="18"/>
    </row>
    <row r="26" spans="1:8" ht="24" customHeight="1">
      <c r="C26" s="18"/>
    </row>
    <row r="27" spans="1:8" ht="24" customHeight="1">
      <c r="C27" s="18"/>
    </row>
  </sheetData>
  <customSheetViews>
    <customSheetView guid="{97CA589E-D213-4CE5-906B-03755602F42E}" scale="80" showPageBreaks="1" showGridLines="0" fitToPage="1" printArea="1" view="pageBreakPreview">
      <selection activeCell="A13" sqref="A13"/>
      <pageMargins left="0.511811023622047" right="0.511811023622047" top="0.98425196850393704" bottom="0.31496062992126" header="0.31496062992126" footer="0.31496062992126"/>
      <pageSetup paperSize="9" scale="66" orientation="landscape" r:id="rId1"/>
    </customSheetView>
    <customSheetView guid="{D8C7D22C-2CF5-4E8E-84F1-5667088BD53E}" scale="80" showPageBreaks="1" showGridLines="0" fitToPage="1" printArea="1" view="pageBreakPreview" topLeftCell="A10">
      <selection activeCell="F29" sqref="F29"/>
      <pageMargins left="0.511811023622047" right="0.511811023622047" top="0.98425196850393704" bottom="0.31496062992126" header="0.31496062992126" footer="0.31496062992126"/>
      <pageSetup paperSize="9" scale="66" orientation="landscape" r:id="rId2"/>
    </customSheetView>
  </customSheetViews>
  <mergeCells count="6">
    <mergeCell ref="D7:F7"/>
    <mergeCell ref="A2:H2"/>
    <mergeCell ref="A3:H3"/>
    <mergeCell ref="A4:H4"/>
    <mergeCell ref="A5:H5"/>
    <mergeCell ref="B6:H6"/>
  </mergeCells>
  <printOptions horizontalCentered="1"/>
  <pageMargins left="0.67" right="0.27" top="0.90500000000000003" bottom="0.2" header="0.31496062992126" footer="0.31496062992126"/>
  <pageSetup paperSize="9" scale="75" orientation="portrait" r:id="rId3"/>
  <ignoredErrors>
    <ignoredError sqref="G14" formulaRange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I76"/>
  <sheetViews>
    <sheetView showGridLines="0" tabSelected="1" view="pageBreakPreview" topLeftCell="A62" zoomScaleNormal="100" zoomScaleSheetLayoutView="100" workbookViewId="0">
      <selection activeCell="M38" sqref="M38"/>
    </sheetView>
  </sheetViews>
  <sheetFormatPr defaultColWidth="10.7265625" defaultRowHeight="24" customHeight="1"/>
  <cols>
    <col min="1" max="1" width="53.54296875" style="31" customWidth="1"/>
    <col min="2" max="2" width="9.26953125" style="31" customWidth="1"/>
    <col min="3" max="3" width="16" style="31" customWidth="1"/>
    <col min="4" max="4" width="1.453125" style="31" customWidth="1"/>
    <col min="5" max="5" width="16" style="31" customWidth="1"/>
    <col min="6" max="6" width="1.453125" style="31" customWidth="1"/>
    <col min="7" max="7" width="16" style="31" customWidth="1"/>
    <col min="8" max="8" width="1.453125" style="31" customWidth="1"/>
    <col min="9" max="9" width="16" style="31" customWidth="1"/>
    <col min="10" max="16384" width="10.7265625" style="31"/>
  </cols>
  <sheetData>
    <row r="1" spans="1:9" ht="24" customHeight="1">
      <c r="A1" s="15"/>
      <c r="B1" s="10"/>
      <c r="C1" s="7"/>
      <c r="D1" s="7"/>
      <c r="E1" s="7"/>
      <c r="F1" s="7"/>
      <c r="G1" s="7"/>
      <c r="H1" s="7"/>
      <c r="I1" s="88" t="s">
        <v>24</v>
      </c>
    </row>
    <row r="2" spans="1:9" ht="24" customHeight="1">
      <c r="A2" s="127" t="s">
        <v>78</v>
      </c>
      <c r="B2" s="127"/>
      <c r="C2" s="127"/>
      <c r="D2" s="127"/>
      <c r="E2" s="127"/>
      <c r="F2" s="127"/>
      <c r="G2" s="127"/>
      <c r="H2" s="127"/>
      <c r="I2" s="127"/>
    </row>
    <row r="3" spans="1:9" ht="24" customHeight="1">
      <c r="A3" s="127" t="s">
        <v>129</v>
      </c>
      <c r="B3" s="127"/>
      <c r="C3" s="127"/>
      <c r="D3" s="127"/>
      <c r="E3" s="127"/>
      <c r="F3" s="127"/>
      <c r="G3" s="127"/>
      <c r="H3" s="127"/>
      <c r="I3" s="127"/>
    </row>
    <row r="4" spans="1:9" ht="24" customHeight="1">
      <c r="A4" s="127" t="s">
        <v>214</v>
      </c>
      <c r="B4" s="128"/>
      <c r="C4" s="128"/>
      <c r="D4" s="128"/>
      <c r="E4" s="128"/>
      <c r="F4" s="128"/>
      <c r="G4" s="128"/>
      <c r="H4" s="128"/>
      <c r="I4" s="128"/>
    </row>
    <row r="5" spans="1:9" ht="24" customHeight="1">
      <c r="A5" s="125" t="s">
        <v>0</v>
      </c>
      <c r="B5" s="125"/>
      <c r="C5" s="125"/>
      <c r="D5" s="125"/>
      <c r="E5" s="125"/>
      <c r="F5" s="125"/>
      <c r="G5" s="125"/>
      <c r="H5" s="125"/>
      <c r="I5" s="125"/>
    </row>
    <row r="6" spans="1:9" ht="24" customHeight="1">
      <c r="A6" s="92"/>
      <c r="B6" s="8"/>
      <c r="C6" s="76"/>
      <c r="D6" s="86" t="s">
        <v>1</v>
      </c>
      <c r="E6" s="76"/>
      <c r="F6" s="9"/>
      <c r="G6" s="86"/>
      <c r="H6" s="86" t="s">
        <v>2</v>
      </c>
      <c r="I6" s="76"/>
    </row>
    <row r="7" spans="1:9" ht="24" customHeight="1">
      <c r="A7" s="15"/>
      <c r="B7" s="8"/>
      <c r="C7" s="89">
        <v>2022</v>
      </c>
      <c r="D7" s="90"/>
      <c r="E7" s="89">
        <v>2021</v>
      </c>
      <c r="F7" s="90"/>
      <c r="G7" s="89">
        <v>2022</v>
      </c>
      <c r="H7" s="90"/>
      <c r="I7" s="89">
        <v>2021</v>
      </c>
    </row>
    <row r="8" spans="1:9" ht="24" customHeight="1">
      <c r="A8" s="17" t="s">
        <v>33</v>
      </c>
      <c r="B8" s="7"/>
      <c r="C8" s="85"/>
      <c r="D8" s="7"/>
      <c r="E8" s="85"/>
      <c r="F8" s="7"/>
      <c r="G8" s="85"/>
      <c r="H8" s="7"/>
      <c r="I8" s="85"/>
    </row>
    <row r="9" spans="1:9" ht="24" customHeight="1">
      <c r="A9" s="5" t="s">
        <v>97</v>
      </c>
      <c r="B9" s="7"/>
      <c r="C9" s="16">
        <f>PL!D89</f>
        <v>125208</v>
      </c>
      <c r="D9" s="2"/>
      <c r="E9" s="16">
        <f>PL!F89</f>
        <v>287211</v>
      </c>
      <c r="F9" s="2"/>
      <c r="G9" s="16">
        <f>PL!H89</f>
        <v>215320</v>
      </c>
      <c r="H9" s="2"/>
      <c r="I9" s="16">
        <f>PL!J89</f>
        <v>560697</v>
      </c>
    </row>
    <row r="10" spans="1:9" ht="24" customHeight="1">
      <c r="A10" s="18" t="s">
        <v>98</v>
      </c>
      <c r="B10" s="7"/>
      <c r="C10" s="4"/>
      <c r="D10" s="16"/>
      <c r="E10" s="4"/>
      <c r="F10" s="11"/>
      <c r="G10" s="62"/>
      <c r="H10" s="12"/>
      <c r="I10" s="62"/>
    </row>
    <row r="11" spans="1:9" ht="24" customHeight="1">
      <c r="A11" s="18" t="s">
        <v>77</v>
      </c>
      <c r="B11" s="7"/>
      <c r="C11" s="16"/>
      <c r="D11" s="16"/>
      <c r="E11" s="16"/>
      <c r="F11" s="16"/>
      <c r="G11" s="16"/>
      <c r="H11" s="16"/>
      <c r="I11" s="16"/>
    </row>
    <row r="12" spans="1:9" ht="24" customHeight="1">
      <c r="A12" s="18" t="s">
        <v>34</v>
      </c>
      <c r="B12" s="63"/>
      <c r="C12" s="2">
        <v>263202</v>
      </c>
      <c r="D12" s="4"/>
      <c r="E12" s="2">
        <v>303106</v>
      </c>
      <c r="F12" s="11"/>
      <c r="G12" s="2">
        <v>49505</v>
      </c>
      <c r="H12" s="12"/>
      <c r="I12" s="2">
        <v>50505</v>
      </c>
    </row>
    <row r="13" spans="1:9" ht="24" customHeight="1">
      <c r="A13" s="18" t="s">
        <v>229</v>
      </c>
      <c r="B13" s="63"/>
      <c r="C13" s="2">
        <v>-190</v>
      </c>
      <c r="D13" s="4"/>
      <c r="E13" s="2">
        <v>-694</v>
      </c>
      <c r="F13" s="11"/>
      <c r="G13" s="2">
        <v>0</v>
      </c>
      <c r="H13" s="12"/>
      <c r="I13" s="2">
        <v>0</v>
      </c>
    </row>
    <row r="14" spans="1:9" ht="24" customHeight="1">
      <c r="A14" s="18" t="s">
        <v>126</v>
      </c>
      <c r="B14" s="63"/>
      <c r="C14" s="2">
        <v>15730</v>
      </c>
      <c r="D14" s="4"/>
      <c r="E14" s="2">
        <v>-32055</v>
      </c>
      <c r="F14" s="11"/>
      <c r="G14" s="2">
        <v>-1302</v>
      </c>
      <c r="H14" s="12"/>
      <c r="I14" s="2">
        <v>-460</v>
      </c>
    </row>
    <row r="15" spans="1:9" s="72" customFormat="1" ht="24" customHeight="1">
      <c r="A15" s="18" t="s">
        <v>230</v>
      </c>
      <c r="B15" s="71"/>
      <c r="C15" s="2">
        <v>4484</v>
      </c>
      <c r="D15" s="73"/>
      <c r="E15" s="2">
        <v>18739</v>
      </c>
      <c r="F15" s="74"/>
      <c r="G15" s="2">
        <v>1123</v>
      </c>
      <c r="H15" s="75"/>
      <c r="I15" s="2">
        <v>0</v>
      </c>
    </row>
    <row r="16" spans="1:9" s="72" customFormat="1" ht="24" customHeight="1">
      <c r="A16" s="18" t="s">
        <v>228</v>
      </c>
      <c r="B16" s="71"/>
      <c r="C16" s="2">
        <v>0</v>
      </c>
      <c r="D16" s="73"/>
      <c r="E16" s="2">
        <v>0</v>
      </c>
      <c r="F16" s="74"/>
      <c r="G16" s="2">
        <v>42000</v>
      </c>
      <c r="H16" s="75"/>
      <c r="I16" s="2">
        <v>0</v>
      </c>
    </row>
    <row r="17" spans="1:9" s="72" customFormat="1" ht="24" customHeight="1">
      <c r="A17" s="18" t="s">
        <v>137</v>
      </c>
      <c r="B17" s="71"/>
      <c r="C17" s="2">
        <v>-1183</v>
      </c>
      <c r="D17" s="73"/>
      <c r="E17" s="2">
        <v>-448</v>
      </c>
      <c r="F17" s="74"/>
      <c r="G17" s="2">
        <v>0</v>
      </c>
      <c r="H17" s="75"/>
      <c r="I17" s="2">
        <v>0</v>
      </c>
    </row>
    <row r="18" spans="1:9" ht="24" customHeight="1">
      <c r="A18" s="18" t="s">
        <v>236</v>
      </c>
      <c r="B18" s="63"/>
      <c r="C18" s="2">
        <v>1272</v>
      </c>
      <c r="D18" s="4"/>
      <c r="E18" s="2">
        <v>-97</v>
      </c>
      <c r="F18" s="11"/>
      <c r="G18" s="2">
        <v>-38</v>
      </c>
      <c r="H18" s="12"/>
      <c r="I18" s="2">
        <v>-23</v>
      </c>
    </row>
    <row r="19" spans="1:9" ht="24" customHeight="1">
      <c r="A19" s="18" t="s">
        <v>231</v>
      </c>
      <c r="B19" s="63"/>
      <c r="C19" s="2">
        <v>68</v>
      </c>
      <c r="D19" s="4"/>
      <c r="E19" s="2">
        <v>68</v>
      </c>
      <c r="F19" s="11"/>
      <c r="G19" s="2">
        <v>0</v>
      </c>
      <c r="H19" s="12"/>
      <c r="I19" s="2">
        <v>0</v>
      </c>
    </row>
    <row r="20" spans="1:9" ht="24" customHeight="1">
      <c r="A20" s="18" t="s">
        <v>209</v>
      </c>
      <c r="B20" s="63"/>
      <c r="C20" s="2">
        <v>-5</v>
      </c>
      <c r="D20" s="4"/>
      <c r="E20" s="2">
        <v>-171</v>
      </c>
      <c r="F20" s="11"/>
      <c r="G20" s="2">
        <v>0</v>
      </c>
      <c r="H20" s="12"/>
      <c r="I20" s="2">
        <v>0</v>
      </c>
    </row>
    <row r="21" spans="1:9" ht="24" customHeight="1">
      <c r="A21" s="18" t="s">
        <v>232</v>
      </c>
      <c r="B21" s="63"/>
      <c r="C21" s="2">
        <v>13320</v>
      </c>
      <c r="D21" s="4"/>
      <c r="E21" s="2">
        <v>5900</v>
      </c>
      <c r="F21" s="11"/>
      <c r="G21" s="2">
        <v>1902</v>
      </c>
      <c r="H21" s="12"/>
      <c r="I21" s="2">
        <v>35</v>
      </c>
    </row>
    <row r="22" spans="1:9" ht="24" customHeight="1">
      <c r="A22" s="18" t="s">
        <v>233</v>
      </c>
      <c r="B22" s="7"/>
      <c r="C22" s="2">
        <v>-1287</v>
      </c>
      <c r="D22" s="4"/>
      <c r="E22" s="2">
        <v>9945</v>
      </c>
      <c r="F22" s="11"/>
      <c r="G22" s="2">
        <v>-2501</v>
      </c>
      <c r="H22" s="12"/>
      <c r="I22" s="2">
        <v>3839</v>
      </c>
    </row>
    <row r="23" spans="1:9" ht="24" customHeight="1">
      <c r="A23" s="18" t="s">
        <v>95</v>
      </c>
      <c r="B23" s="7"/>
      <c r="C23" s="2">
        <v>0</v>
      </c>
      <c r="D23" s="4"/>
      <c r="E23" s="2">
        <v>0</v>
      </c>
      <c r="F23" s="11"/>
      <c r="G23" s="2">
        <v>-295905</v>
      </c>
      <c r="H23" s="12"/>
      <c r="I23" s="2">
        <v>-573317</v>
      </c>
    </row>
    <row r="24" spans="1:9" ht="24" customHeight="1">
      <c r="A24" s="18" t="s">
        <v>76</v>
      </c>
      <c r="B24" s="7"/>
      <c r="C24" s="2">
        <v>-307607</v>
      </c>
      <c r="D24" s="4"/>
      <c r="E24" s="2">
        <v>-390914</v>
      </c>
      <c r="F24" s="11"/>
      <c r="G24" s="2">
        <v>0</v>
      </c>
      <c r="H24" s="12">
        <v>0</v>
      </c>
      <c r="I24" s="2">
        <v>0</v>
      </c>
    </row>
    <row r="25" spans="1:9" ht="24" customHeight="1">
      <c r="A25" s="18" t="s">
        <v>212</v>
      </c>
      <c r="B25" s="7"/>
      <c r="C25" s="2">
        <v>-7</v>
      </c>
      <c r="D25" s="4"/>
      <c r="E25" s="2">
        <v>-8</v>
      </c>
      <c r="F25" s="11"/>
      <c r="G25" s="2">
        <v>-11950</v>
      </c>
      <c r="H25" s="12"/>
      <c r="I25" s="2">
        <v>-9067</v>
      </c>
    </row>
    <row r="26" spans="1:9" ht="24" customHeight="1">
      <c r="A26" s="18" t="s">
        <v>213</v>
      </c>
      <c r="B26" s="7"/>
      <c r="C26" s="30">
        <v>31261</v>
      </c>
      <c r="D26" s="4"/>
      <c r="E26" s="30">
        <v>29460</v>
      </c>
      <c r="F26" s="11"/>
      <c r="G26" s="30">
        <v>22322</v>
      </c>
      <c r="H26" s="12"/>
      <c r="I26" s="30">
        <v>19790</v>
      </c>
    </row>
    <row r="27" spans="1:9" ht="24" customHeight="1">
      <c r="A27" s="18" t="s">
        <v>210</v>
      </c>
      <c r="B27" s="63"/>
      <c r="C27" s="2"/>
      <c r="D27" s="4"/>
      <c r="E27" s="2"/>
      <c r="F27" s="11"/>
      <c r="G27" s="2"/>
      <c r="H27" s="12"/>
      <c r="I27" s="2"/>
    </row>
    <row r="28" spans="1:9" ht="24" customHeight="1">
      <c r="A28" s="18" t="s">
        <v>35</v>
      </c>
      <c r="B28" s="7"/>
      <c r="C28" s="2">
        <f>SUM(C9:C26)</f>
        <v>144266</v>
      </c>
      <c r="D28" s="4"/>
      <c r="E28" s="2">
        <f>SUM(E9:E26)</f>
        <v>230042</v>
      </c>
      <c r="F28" s="11"/>
      <c r="G28" s="2">
        <f>SUM(G9:G26)</f>
        <v>20476</v>
      </c>
      <c r="H28" s="12"/>
      <c r="I28" s="2">
        <f>SUM(I9:I26)</f>
        <v>51999</v>
      </c>
    </row>
    <row r="29" spans="1:9" ht="24" customHeight="1">
      <c r="A29" s="18" t="s">
        <v>36</v>
      </c>
      <c r="B29" s="7"/>
      <c r="C29" s="4"/>
      <c r="D29" s="4"/>
      <c r="E29" s="4"/>
      <c r="F29" s="11"/>
      <c r="G29" s="12"/>
      <c r="H29" s="12"/>
      <c r="I29" s="12"/>
    </row>
    <row r="30" spans="1:9" ht="24" customHeight="1">
      <c r="A30" s="18" t="s">
        <v>73</v>
      </c>
      <c r="B30" s="7"/>
      <c r="C30" s="16">
        <v>-11536</v>
      </c>
      <c r="D30" s="4"/>
      <c r="E30" s="16">
        <v>64832</v>
      </c>
      <c r="F30" s="11"/>
      <c r="G30" s="2">
        <v>-10244</v>
      </c>
      <c r="H30" s="12"/>
      <c r="I30" s="2">
        <v>-8002</v>
      </c>
    </row>
    <row r="31" spans="1:9" ht="24" customHeight="1">
      <c r="A31" s="18" t="s">
        <v>37</v>
      </c>
      <c r="B31" s="7"/>
      <c r="C31" s="16">
        <v>-1059</v>
      </c>
      <c r="D31" s="4"/>
      <c r="E31" s="16">
        <v>-13645</v>
      </c>
      <c r="F31" s="11"/>
      <c r="G31" s="2">
        <v>-5149</v>
      </c>
      <c r="H31" s="12"/>
      <c r="I31" s="2">
        <v>-2549</v>
      </c>
    </row>
    <row r="32" spans="1:9" ht="24" customHeight="1">
      <c r="A32" s="18" t="s">
        <v>38</v>
      </c>
      <c r="B32" s="7"/>
      <c r="C32" s="4">
        <v>-8664</v>
      </c>
      <c r="D32" s="4"/>
      <c r="E32" s="4">
        <v>8355</v>
      </c>
      <c r="F32" s="11"/>
      <c r="G32" s="2">
        <v>-664</v>
      </c>
      <c r="H32" s="12"/>
      <c r="I32" s="2">
        <v>431</v>
      </c>
    </row>
    <row r="33" spans="1:9" ht="24" customHeight="1">
      <c r="A33" s="18" t="s">
        <v>39</v>
      </c>
      <c r="B33" s="7"/>
      <c r="C33" s="4">
        <v>-390</v>
      </c>
      <c r="D33" s="4"/>
      <c r="E33" s="4">
        <v>329</v>
      </c>
      <c r="F33" s="4"/>
      <c r="G33" s="4">
        <v>138</v>
      </c>
      <c r="H33" s="2"/>
      <c r="I33" s="4">
        <v>0</v>
      </c>
    </row>
    <row r="34" spans="1:9" ht="24" customHeight="1">
      <c r="A34" s="18" t="s">
        <v>40</v>
      </c>
      <c r="B34" s="7"/>
      <c r="C34" s="16"/>
      <c r="D34" s="4"/>
      <c r="E34" s="16"/>
      <c r="F34" s="4"/>
      <c r="G34" s="4"/>
      <c r="H34" s="2"/>
      <c r="I34" s="4"/>
    </row>
    <row r="35" spans="1:9" ht="24" customHeight="1">
      <c r="A35" s="18" t="s">
        <v>72</v>
      </c>
      <c r="B35" s="7"/>
      <c r="C35" s="4">
        <v>19548</v>
      </c>
      <c r="D35" s="4"/>
      <c r="E35" s="4">
        <v>43832</v>
      </c>
      <c r="F35" s="4"/>
      <c r="G35" s="4">
        <v>5192</v>
      </c>
      <c r="H35" s="2"/>
      <c r="I35" s="4">
        <v>24717</v>
      </c>
    </row>
    <row r="36" spans="1:9" ht="24" customHeight="1">
      <c r="A36" s="18" t="s">
        <v>41</v>
      </c>
      <c r="B36" s="7"/>
      <c r="C36" s="4">
        <v>-19682</v>
      </c>
      <c r="D36" s="4"/>
      <c r="E36" s="4">
        <v>-17556</v>
      </c>
      <c r="F36" s="4"/>
      <c r="G36" s="4">
        <v>558</v>
      </c>
      <c r="H36" s="2"/>
      <c r="I36" s="4">
        <v>8618</v>
      </c>
    </row>
    <row r="37" spans="1:9" ht="24" customHeight="1">
      <c r="A37" s="18" t="s">
        <v>125</v>
      </c>
      <c r="B37" s="7"/>
      <c r="C37" s="30">
        <v>-1312</v>
      </c>
      <c r="D37" s="4"/>
      <c r="E37" s="30">
        <v>-1078</v>
      </c>
      <c r="F37" s="4"/>
      <c r="G37" s="30">
        <v>-1198</v>
      </c>
      <c r="H37" s="2"/>
      <c r="I37" s="30">
        <v>-762</v>
      </c>
    </row>
    <row r="38" spans="1:9" ht="24" customHeight="1">
      <c r="A38" s="18" t="s">
        <v>142</v>
      </c>
      <c r="B38" s="7"/>
      <c r="C38" s="2">
        <f>SUM(C28:C37)</f>
        <v>121171</v>
      </c>
      <c r="D38" s="2"/>
      <c r="E38" s="2">
        <f>SUM(E28:E37)</f>
        <v>315111</v>
      </c>
      <c r="F38" s="2"/>
      <c r="G38" s="2">
        <f>SUM(G28:G37)</f>
        <v>9109</v>
      </c>
      <c r="H38" s="2"/>
      <c r="I38" s="2">
        <f>SUM(I28:I37)</f>
        <v>74452</v>
      </c>
    </row>
    <row r="39" spans="1:9" ht="24" customHeight="1">
      <c r="A39" s="18" t="s">
        <v>42</v>
      </c>
      <c r="B39" s="7"/>
      <c r="C39" s="2">
        <v>-30152</v>
      </c>
      <c r="D39" s="2"/>
      <c r="E39" s="2">
        <v>-28925</v>
      </c>
      <c r="F39" s="2"/>
      <c r="G39" s="20">
        <v>-21781</v>
      </c>
      <c r="H39" s="2"/>
      <c r="I39" s="20">
        <v>-19351</v>
      </c>
    </row>
    <row r="40" spans="1:9" ht="24" customHeight="1">
      <c r="A40" s="18" t="s">
        <v>208</v>
      </c>
      <c r="B40" s="7"/>
      <c r="C40" s="2">
        <v>293</v>
      </c>
      <c r="D40" s="2"/>
      <c r="E40" s="2">
        <v>12040</v>
      </c>
      <c r="F40" s="2"/>
      <c r="G40" s="20">
        <v>0</v>
      </c>
      <c r="H40" s="2"/>
      <c r="I40" s="20">
        <v>4375</v>
      </c>
    </row>
    <row r="41" spans="1:9" ht="24" customHeight="1">
      <c r="A41" s="18" t="s">
        <v>102</v>
      </c>
      <c r="B41" s="7"/>
      <c r="C41" s="30">
        <v>-7338</v>
      </c>
      <c r="D41" s="4"/>
      <c r="E41" s="30">
        <v>-10217</v>
      </c>
      <c r="F41" s="4"/>
      <c r="G41" s="25">
        <v>-936</v>
      </c>
      <c r="H41" s="2"/>
      <c r="I41" s="25">
        <v>-1039</v>
      </c>
    </row>
    <row r="42" spans="1:9" ht="24" customHeight="1">
      <c r="A42" s="17" t="s">
        <v>113</v>
      </c>
      <c r="B42" s="7"/>
      <c r="C42" s="30">
        <f>SUM(C38:C41)</f>
        <v>83974</v>
      </c>
      <c r="D42" s="2"/>
      <c r="E42" s="30">
        <f>SUM(E38:E41)</f>
        <v>288009</v>
      </c>
      <c r="F42" s="2"/>
      <c r="G42" s="30">
        <f>SUM(G38:G41)</f>
        <v>-13608</v>
      </c>
      <c r="H42" s="2"/>
      <c r="I42" s="30">
        <f>SUM(I38:I41)</f>
        <v>58437</v>
      </c>
    </row>
    <row r="43" spans="1:9" ht="24" customHeight="1">
      <c r="A43" s="17"/>
      <c r="B43" s="7"/>
      <c r="C43" s="2"/>
      <c r="D43" s="2"/>
      <c r="E43" s="2"/>
      <c r="F43" s="2"/>
      <c r="G43" s="2"/>
      <c r="H43" s="2"/>
      <c r="I43" s="2"/>
    </row>
    <row r="44" spans="1:9" ht="24" customHeight="1">
      <c r="A44" s="15" t="s">
        <v>74</v>
      </c>
      <c r="B44" s="64"/>
      <c r="C44" s="64"/>
      <c r="D44" s="64"/>
      <c r="E44" s="64"/>
      <c r="F44" s="64"/>
      <c r="G44" s="64"/>
      <c r="H44" s="64"/>
      <c r="I44" s="64"/>
    </row>
    <row r="45" spans="1:9" ht="24" customHeight="1">
      <c r="A45" s="15"/>
      <c r="B45" s="10"/>
      <c r="C45" s="7"/>
      <c r="D45" s="7"/>
      <c r="E45" s="7"/>
      <c r="F45" s="7"/>
      <c r="G45" s="7"/>
      <c r="H45" s="7"/>
      <c r="I45" s="88" t="s">
        <v>24</v>
      </c>
    </row>
    <row r="46" spans="1:9" ht="24" customHeight="1">
      <c r="A46" s="127" t="s">
        <v>78</v>
      </c>
      <c r="B46" s="127"/>
      <c r="C46" s="127"/>
      <c r="D46" s="127"/>
      <c r="E46" s="127"/>
      <c r="F46" s="127"/>
      <c r="G46" s="127"/>
      <c r="H46" s="127"/>
      <c r="I46" s="127"/>
    </row>
    <row r="47" spans="1:9" ht="24" customHeight="1">
      <c r="A47" s="127" t="s">
        <v>130</v>
      </c>
      <c r="B47" s="127"/>
      <c r="C47" s="127"/>
      <c r="D47" s="127"/>
      <c r="E47" s="127"/>
      <c r="F47" s="127"/>
      <c r="G47" s="127"/>
      <c r="H47" s="127"/>
      <c r="I47" s="127"/>
    </row>
    <row r="48" spans="1:9" ht="24" customHeight="1">
      <c r="A48" s="127" t="s">
        <v>214</v>
      </c>
      <c r="B48" s="128"/>
      <c r="C48" s="128"/>
      <c r="D48" s="128"/>
      <c r="E48" s="128"/>
      <c r="F48" s="128"/>
      <c r="G48" s="128"/>
      <c r="H48" s="128"/>
      <c r="I48" s="128"/>
    </row>
    <row r="49" spans="1:9" ht="24" customHeight="1">
      <c r="A49" s="125" t="s">
        <v>0</v>
      </c>
      <c r="B49" s="125"/>
      <c r="C49" s="125"/>
      <c r="D49" s="125"/>
      <c r="E49" s="125"/>
      <c r="F49" s="125"/>
      <c r="G49" s="125"/>
      <c r="H49" s="125"/>
      <c r="I49" s="125"/>
    </row>
    <row r="50" spans="1:9" ht="24" customHeight="1">
      <c r="A50" s="92"/>
      <c r="B50" s="8"/>
      <c r="C50" s="76"/>
      <c r="D50" s="86" t="s">
        <v>1</v>
      </c>
      <c r="E50" s="76"/>
      <c r="F50" s="9"/>
      <c r="G50" s="76"/>
      <c r="H50" s="86" t="s">
        <v>2</v>
      </c>
      <c r="I50" s="76"/>
    </row>
    <row r="51" spans="1:9" ht="24" customHeight="1">
      <c r="A51" s="15"/>
      <c r="B51" s="8"/>
      <c r="C51" s="89">
        <v>2022</v>
      </c>
      <c r="D51" s="90"/>
      <c r="E51" s="89">
        <v>2021</v>
      </c>
      <c r="F51" s="90"/>
      <c r="G51" s="89">
        <v>2022</v>
      </c>
      <c r="H51" s="90"/>
      <c r="I51" s="89">
        <v>2021</v>
      </c>
    </row>
    <row r="52" spans="1:9" ht="24" customHeight="1">
      <c r="A52" s="17" t="s">
        <v>43</v>
      </c>
      <c r="B52" s="7"/>
      <c r="C52" s="4"/>
      <c r="D52" s="16"/>
      <c r="E52" s="4"/>
      <c r="F52" s="11"/>
      <c r="G52" s="62"/>
      <c r="H52" s="12"/>
      <c r="I52" s="62"/>
    </row>
    <row r="53" spans="1:9" ht="24" customHeight="1">
      <c r="A53" s="18" t="s">
        <v>114</v>
      </c>
      <c r="B53" s="7"/>
      <c r="C53" s="16">
        <v>0</v>
      </c>
      <c r="D53" s="16"/>
      <c r="E53" s="16">
        <v>0</v>
      </c>
      <c r="F53" s="16"/>
      <c r="G53" s="16">
        <v>-48200</v>
      </c>
      <c r="H53" s="16"/>
      <c r="I53" s="16">
        <v>-82000</v>
      </c>
    </row>
    <row r="54" spans="1:9" ht="24" customHeight="1">
      <c r="A54" s="18" t="s">
        <v>131</v>
      </c>
      <c r="B54" s="7"/>
      <c r="C54" s="20">
        <v>792</v>
      </c>
      <c r="D54" s="16"/>
      <c r="E54" s="20">
        <v>127</v>
      </c>
      <c r="F54" s="16"/>
      <c r="G54" s="20">
        <v>182</v>
      </c>
      <c r="H54" s="38"/>
      <c r="I54" s="20">
        <v>26</v>
      </c>
    </row>
    <row r="55" spans="1:9" ht="24" customHeight="1">
      <c r="A55" s="18" t="s">
        <v>132</v>
      </c>
      <c r="B55" s="7"/>
      <c r="C55" s="20">
        <v>-77211</v>
      </c>
      <c r="D55" s="16"/>
      <c r="E55" s="20">
        <v>-51735</v>
      </c>
      <c r="F55" s="16"/>
      <c r="G55" s="20">
        <v>-2003</v>
      </c>
      <c r="H55" s="38"/>
      <c r="I55" s="20">
        <v>-1532</v>
      </c>
    </row>
    <row r="56" spans="1:9" ht="24" customHeight="1">
      <c r="A56" s="18" t="s">
        <v>79</v>
      </c>
      <c r="B56" s="7"/>
      <c r="C56" s="20">
        <v>0</v>
      </c>
      <c r="D56" s="16"/>
      <c r="E56" s="20">
        <v>-50</v>
      </c>
      <c r="F56" s="16"/>
      <c r="G56" s="20">
        <v>0</v>
      </c>
      <c r="H56" s="38"/>
      <c r="I56" s="20">
        <v>0</v>
      </c>
    </row>
    <row r="57" spans="1:9" ht="24" customHeight="1">
      <c r="A57" s="18" t="s">
        <v>99</v>
      </c>
      <c r="B57" s="7"/>
      <c r="C57" s="20">
        <v>295905</v>
      </c>
      <c r="D57" s="16"/>
      <c r="E57" s="20">
        <v>573317</v>
      </c>
      <c r="F57" s="16"/>
      <c r="G57" s="20">
        <v>295905</v>
      </c>
      <c r="H57" s="38"/>
      <c r="I57" s="20">
        <v>573317</v>
      </c>
    </row>
    <row r="58" spans="1:9" ht="24" customHeight="1">
      <c r="A58" s="18" t="s">
        <v>80</v>
      </c>
      <c r="B58" s="7"/>
      <c r="C58" s="25">
        <v>7</v>
      </c>
      <c r="D58" s="16"/>
      <c r="E58" s="25">
        <v>8</v>
      </c>
      <c r="F58" s="16"/>
      <c r="G58" s="25">
        <v>11950</v>
      </c>
      <c r="H58" s="38"/>
      <c r="I58" s="25">
        <v>9067</v>
      </c>
    </row>
    <row r="59" spans="1:9" ht="24" customHeight="1">
      <c r="A59" s="17" t="s">
        <v>143</v>
      </c>
      <c r="B59" s="7"/>
      <c r="C59" s="30">
        <f>SUM(C53:C58)</f>
        <v>219493</v>
      </c>
      <c r="D59" s="16" t="s">
        <v>44</v>
      </c>
      <c r="E59" s="30">
        <f>SUM(E53:E58)</f>
        <v>521667</v>
      </c>
      <c r="F59" s="16" t="s">
        <v>44</v>
      </c>
      <c r="G59" s="30">
        <f>SUM(G53:G58)</f>
        <v>257834</v>
      </c>
      <c r="H59" s="38"/>
      <c r="I59" s="30">
        <f>SUM(I53:I58)</f>
        <v>498878</v>
      </c>
    </row>
    <row r="60" spans="1:9" ht="24" customHeight="1">
      <c r="A60" s="65" t="s">
        <v>45</v>
      </c>
      <c r="B60" s="7"/>
      <c r="C60" s="16"/>
      <c r="D60" s="4"/>
      <c r="E60" s="16"/>
      <c r="F60" s="4"/>
      <c r="G60" s="16"/>
      <c r="H60" s="4"/>
      <c r="I60" s="16"/>
    </row>
    <row r="61" spans="1:9" ht="24" customHeight="1">
      <c r="A61" s="63" t="s">
        <v>133</v>
      </c>
      <c r="B61" s="7"/>
      <c r="C61" s="16"/>
      <c r="D61" s="16"/>
      <c r="E61" s="16"/>
      <c r="F61" s="83"/>
      <c r="G61" s="83"/>
      <c r="H61" s="83"/>
      <c r="I61" s="83"/>
    </row>
    <row r="62" spans="1:9" ht="24" customHeight="1">
      <c r="A62" s="63" t="s">
        <v>115</v>
      </c>
      <c r="B62" s="7"/>
      <c r="C62" s="16">
        <v>262263</v>
      </c>
      <c r="D62" s="16"/>
      <c r="E62" s="16">
        <v>-132194</v>
      </c>
      <c r="F62" s="16"/>
      <c r="G62" s="16">
        <v>240000</v>
      </c>
      <c r="H62" s="38"/>
      <c r="I62" s="16">
        <v>30000</v>
      </c>
    </row>
    <row r="63" spans="1:9" ht="24" customHeight="1">
      <c r="A63" s="63" t="s">
        <v>140</v>
      </c>
      <c r="B63" s="7"/>
      <c r="C63" s="16">
        <v>-27483</v>
      </c>
      <c r="D63" s="16"/>
      <c r="E63" s="16">
        <v>-22334</v>
      </c>
      <c r="F63" s="16"/>
      <c r="G63" s="16">
        <v>-6515</v>
      </c>
      <c r="H63" s="38"/>
      <c r="I63" s="16">
        <v>-4527</v>
      </c>
    </row>
    <row r="64" spans="1:9" ht="24" customHeight="1">
      <c r="A64" s="63" t="s">
        <v>134</v>
      </c>
      <c r="B64" s="7"/>
      <c r="C64" s="16">
        <v>-252660</v>
      </c>
      <c r="D64" s="16"/>
      <c r="E64" s="16">
        <v>-200160</v>
      </c>
      <c r="F64" s="16"/>
      <c r="G64" s="16">
        <v>-195000</v>
      </c>
      <c r="H64" s="38"/>
      <c r="I64" s="16">
        <v>-142500</v>
      </c>
    </row>
    <row r="65" spans="1:9" ht="24" customHeight="1">
      <c r="A65" s="63" t="s">
        <v>96</v>
      </c>
      <c r="B65" s="7"/>
      <c r="C65" s="42">
        <v>-279892</v>
      </c>
      <c r="D65" s="16"/>
      <c r="E65" s="42">
        <v>-424665</v>
      </c>
      <c r="F65" s="16"/>
      <c r="G65" s="42">
        <v>-279892</v>
      </c>
      <c r="H65" s="38"/>
      <c r="I65" s="42">
        <v>-424665</v>
      </c>
    </row>
    <row r="66" spans="1:9" ht="24" customHeight="1">
      <c r="A66" s="19" t="s">
        <v>144</v>
      </c>
      <c r="B66" s="7"/>
      <c r="C66" s="30">
        <f>SUM(C61:C65)</f>
        <v>-297772</v>
      </c>
      <c r="D66" s="16"/>
      <c r="E66" s="30">
        <f>SUM(E61:E65)</f>
        <v>-779353</v>
      </c>
      <c r="F66" s="16"/>
      <c r="G66" s="30">
        <f>SUM(G61:G65)</f>
        <v>-241407</v>
      </c>
      <c r="H66" s="16"/>
      <c r="I66" s="30">
        <f>SUM(I61:I65)</f>
        <v>-541692</v>
      </c>
    </row>
    <row r="67" spans="1:9" ht="24" customHeight="1">
      <c r="A67" s="65" t="s">
        <v>211</v>
      </c>
      <c r="B67" s="7"/>
      <c r="C67" s="2">
        <f>SUM(C66,C59,C42)</f>
        <v>5695</v>
      </c>
      <c r="D67" s="16"/>
      <c r="E67" s="2">
        <f>SUM(E66,E59,E42)</f>
        <v>30323</v>
      </c>
      <c r="F67" s="16"/>
      <c r="G67" s="2">
        <f>SUM(G66,G59,G42)</f>
        <v>2819</v>
      </c>
      <c r="H67" s="38"/>
      <c r="I67" s="2">
        <f>SUM(I66,I59,I42)</f>
        <v>15623</v>
      </c>
    </row>
    <row r="68" spans="1:9" ht="24" customHeight="1">
      <c r="A68" s="15" t="s">
        <v>46</v>
      </c>
      <c r="B68" s="7"/>
      <c r="C68" s="30">
        <f>BS!F11</f>
        <v>78109</v>
      </c>
      <c r="D68" s="16"/>
      <c r="E68" s="30">
        <v>55544</v>
      </c>
      <c r="F68" s="16"/>
      <c r="G68" s="30">
        <f>BS!J11</f>
        <v>20294</v>
      </c>
      <c r="H68" s="38"/>
      <c r="I68" s="30">
        <v>15137</v>
      </c>
    </row>
    <row r="69" spans="1:9" ht="24" customHeight="1" thickBot="1">
      <c r="A69" s="66" t="s">
        <v>47</v>
      </c>
      <c r="B69" s="7"/>
      <c r="C69" s="29">
        <f>SUM(C67:C68)</f>
        <v>83804</v>
      </c>
      <c r="D69" s="16"/>
      <c r="E69" s="29">
        <f>SUM(E67:E68)</f>
        <v>85867</v>
      </c>
      <c r="F69" s="16"/>
      <c r="G69" s="29">
        <f>SUM(G67:G68)</f>
        <v>23113</v>
      </c>
      <c r="H69" s="38"/>
      <c r="I69" s="29">
        <f>SUM(I67:I68)</f>
        <v>30760</v>
      </c>
    </row>
    <row r="70" spans="1:9" ht="24" customHeight="1" thickTop="1">
      <c r="A70" s="15"/>
      <c r="B70" s="7"/>
      <c r="C70" s="4">
        <f>SUM(C69-BS!D11)</f>
        <v>0</v>
      </c>
      <c r="D70" s="16"/>
      <c r="E70" s="4"/>
      <c r="F70" s="16"/>
      <c r="G70" s="4">
        <f>SUM(G69-BS!H11)</f>
        <v>0</v>
      </c>
      <c r="H70" s="38"/>
      <c r="I70" s="4"/>
    </row>
    <row r="71" spans="1:9" ht="24" customHeight="1">
      <c r="A71" s="19" t="s">
        <v>48</v>
      </c>
      <c r="B71" s="7"/>
      <c r="C71" s="16"/>
      <c r="D71" s="16"/>
      <c r="E71" s="16"/>
      <c r="F71" s="16"/>
      <c r="G71" s="4"/>
      <c r="H71" s="38"/>
      <c r="I71" s="4"/>
    </row>
    <row r="72" spans="1:9" ht="24" customHeight="1">
      <c r="A72" s="15" t="s">
        <v>49</v>
      </c>
      <c r="B72" s="7"/>
      <c r="C72" s="16"/>
      <c r="D72" s="16"/>
      <c r="E72" s="16"/>
      <c r="F72" s="16"/>
      <c r="G72" s="16"/>
      <c r="H72" s="38"/>
      <c r="I72" s="16"/>
    </row>
    <row r="73" spans="1:9" ht="24" customHeight="1">
      <c r="A73" s="15" t="s">
        <v>136</v>
      </c>
      <c r="B73" s="7"/>
      <c r="C73" s="31">
        <v>4105</v>
      </c>
      <c r="D73" s="16"/>
      <c r="E73" s="16">
        <v>3231</v>
      </c>
      <c r="F73" s="16"/>
      <c r="G73" s="31">
        <v>61</v>
      </c>
      <c r="H73" s="16"/>
      <c r="I73" s="16">
        <v>55</v>
      </c>
    </row>
    <row r="74" spans="1:9" s="7" customFormat="1" ht="24" customHeight="1">
      <c r="A74" s="15" t="s">
        <v>141</v>
      </c>
      <c r="C74" s="7">
        <v>26776</v>
      </c>
      <c r="D74" s="16"/>
      <c r="E74" s="16">
        <v>10508</v>
      </c>
      <c r="F74" s="16"/>
      <c r="G74" s="7">
        <v>7990</v>
      </c>
      <c r="H74" s="16"/>
      <c r="I74" s="16">
        <v>206</v>
      </c>
    </row>
    <row r="75" spans="1:9" ht="24" customHeight="1">
      <c r="A75" s="15"/>
      <c r="B75" s="7"/>
      <c r="C75" s="4"/>
      <c r="D75" s="16"/>
      <c r="E75" s="4"/>
      <c r="F75" s="16"/>
      <c r="G75" s="4"/>
      <c r="H75" s="16"/>
      <c r="I75" s="4"/>
    </row>
    <row r="76" spans="1:9" ht="24" customHeight="1">
      <c r="A76" s="15" t="s">
        <v>74</v>
      </c>
      <c r="B76" s="7"/>
      <c r="C76" s="7"/>
      <c r="D76" s="7"/>
      <c r="E76" s="7"/>
      <c r="F76" s="7"/>
      <c r="G76" s="7"/>
      <c r="H76" s="7"/>
      <c r="I76" s="7"/>
    </row>
  </sheetData>
  <mergeCells count="8">
    <mergeCell ref="A49:I49"/>
    <mergeCell ref="A2:I2"/>
    <mergeCell ref="A3:I3"/>
    <mergeCell ref="A4:I4"/>
    <mergeCell ref="A5:I5"/>
    <mergeCell ref="A46:I46"/>
    <mergeCell ref="A47:I47"/>
    <mergeCell ref="A48:I48"/>
  </mergeCells>
  <printOptions horizontalCentered="1"/>
  <pageMargins left="0.7" right="0.3" top="0.78700000000000003" bottom="0.196850393700787" header="0.31496062992126" footer="0.31496062992126"/>
  <pageSetup paperSize="9" scale="70" fitToWidth="0" orientation="portrait" r:id="rId1"/>
  <rowBreaks count="2" manualBreakCount="2">
    <brk id="44" max="4" man="1"/>
    <brk id="11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BS</vt:lpstr>
      <vt:lpstr>PL</vt:lpstr>
      <vt:lpstr>CE1</vt:lpstr>
      <vt:lpstr>CE2</vt:lpstr>
      <vt:lpstr>CF</vt:lpstr>
      <vt:lpstr>BS!Print_Area</vt:lpstr>
      <vt:lpstr>'CE1'!Print_Area</vt:lpstr>
      <vt:lpstr>'CE2'!Print_Area</vt:lpstr>
      <vt:lpstr>CF!Print_Area</vt:lpstr>
      <vt:lpstr>PL!Print_Area</vt:lpstr>
    </vt:vector>
  </TitlesOfParts>
  <Company>Ernst &amp; Young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SSS</dc:creator>
  <cp:lastModifiedBy>Kullakarn Cheenpun</cp:lastModifiedBy>
  <cp:lastPrinted>2022-11-03T07:23:44Z</cp:lastPrinted>
  <dcterms:created xsi:type="dcterms:W3CDTF">2010-04-02T11:18:57Z</dcterms:created>
  <dcterms:modified xsi:type="dcterms:W3CDTF">2022-11-11T11:09:54Z</dcterms:modified>
</cp:coreProperties>
</file>